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drawings/drawing9.xml" ContentType="application/vnd.openxmlformats-officedocument.drawing+xml"/>
  <Override PartName="/xl/tables/table2.xml" ContentType="application/vnd.openxmlformats-officedocument.spreadsheetml.table+xml"/>
  <Override PartName="/xl/drawings/drawing10.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202300"/>
  <mc:AlternateContent xmlns:mc="http://schemas.openxmlformats.org/markup-compatibility/2006">
    <mc:Choice Requires="x15">
      <x15ac:absPath xmlns:x15ac="http://schemas.microsoft.com/office/spreadsheetml/2010/11/ac" url="https://planetroofing-my.sharepoint.com/personal/info_planetroofing_co_uk/Documents/Pauls Stuff/5 Pack/Cutting Sheet/"/>
    </mc:Choice>
  </mc:AlternateContent>
  <xr:revisionPtr revIDLastSave="5" documentId="8_{C2643A27-4918-4700-B1F2-146BCD95E948}" xr6:coauthVersionLast="47" xr6:coauthVersionMax="47" xr10:uidLastSave="{010F0EA3-3C06-4379-9A81-8C039D5D1D02}"/>
  <bookViews>
    <workbookView showVerticalScroll="0" showSheetTabs="0" xWindow="-110" yWindow="-110" windowWidth="51420" windowHeight="14020" tabRatio="828" autoFilterDateGrouping="0" xr2:uid="{D0E8CA5F-CCA3-4807-8649-5FC0B8E69F38}"/>
  </bookViews>
  <sheets>
    <sheet name="Input" sheetId="1" r:id="rId1"/>
    <sheet name="Fabrcation" sheetId="6" r:id="rId2"/>
    <sheet name="Confirmation" sheetId="35" r:id="rId3"/>
    <sheet name="Quote" sheetId="21" r:id="rId4"/>
    <sheet name="Glass_Order" sheetId="3" r:id="rId5"/>
    <sheet name="Vent_Order" sheetId="20" r:id="rId6"/>
    <sheet name="Kit_Order" sheetId="25" r:id="rId7"/>
    <sheet name="Customers" sheetId="13" r:id="rId8"/>
    <sheet name="Glass" sheetId="17" r:id="rId9"/>
    <sheet name="Delivery" sheetId="24" r:id="rId10"/>
    <sheet name="Kit_Prices" sheetId="32" r:id="rId11"/>
    <sheet name="Version" sheetId="33" state="hidden" r:id="rId12"/>
  </sheets>
  <definedNames>
    <definedName name="Delvery_Method">Delivery!$B$2:$B$11</definedName>
    <definedName name="ExternalData_1" localSheetId="10" hidden="1">Kit_Prices!$A$1:$C$13</definedName>
    <definedName name="ExternalData_1" localSheetId="11" hidden="1">Version!$A$1:$C$14</definedName>
    <definedName name="Glass_Styles">Glass!$B$2:$B$11</definedName>
    <definedName name="Name">Customers!$B$2:$B$6</definedName>
    <definedName name="_xlnm.Print_Area" localSheetId="2">Confirmation!$B$2:$H$45</definedName>
    <definedName name="_xlnm.Print_Area" localSheetId="1">Fabrcation!$B$2:$J$41</definedName>
    <definedName name="_xlnm.Print_Area" localSheetId="4">Glass_Order!$C$2:$K$41</definedName>
    <definedName name="_xlnm.Print_Area" localSheetId="0">Input!$C$2:$I$41</definedName>
    <definedName name="_xlnm.Print_Area" localSheetId="6">Kit_Order!$B$2:$H$34</definedName>
    <definedName name="_xlnm.Print_Area" localSheetId="3">Quote!$B$2:$H$45</definedName>
    <definedName name="_xlnm.Print_Area" localSheetId="5">Vent_Order!$B$2:$H$41</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ecs="http://schemas.microsoft.com/office/spreadsheetml/2023/externalCodeService" uri="{FA53438D-04C0-449E-B49E-183307DE486D}">
      <xlecs:externalCodeService autoShow="0"/>
    </ext>
  </extLst>
</workbook>
</file>

<file path=xl/calcChain.xml><?xml version="1.0" encoding="utf-8"?>
<calcChain xmlns="http://schemas.openxmlformats.org/spreadsheetml/2006/main">
  <c r="E28" i="25" l="1"/>
  <c r="G27" i="20"/>
  <c r="G2" i="21"/>
  <c r="H41" i="3"/>
  <c r="B2" i="6"/>
  <c r="J41" i="3"/>
  <c r="G2" i="35"/>
  <c r="G16" i="35"/>
  <c r="D35" i="35"/>
  <c r="D33" i="35"/>
  <c r="D31" i="35"/>
  <c r="D29" i="35"/>
  <c r="D27" i="35"/>
  <c r="D25" i="35"/>
  <c r="G14" i="35"/>
  <c r="F4" i="35"/>
  <c r="I14" i="6"/>
  <c r="F38" i="6"/>
  <c r="F30" i="6"/>
  <c r="F34" i="6"/>
  <c r="F31" i="6"/>
  <c r="G24" i="6"/>
  <c r="G23" i="6"/>
  <c r="I12" i="6"/>
  <c r="I12" i="1"/>
  <c r="G31" i="25"/>
  <c r="G33" i="20"/>
  <c r="G35" i="20"/>
  <c r="G31" i="20"/>
  <c r="C33" i="1"/>
  <c r="F5" i="35" s="1"/>
  <c r="F24" i="6"/>
  <c r="F23" i="6"/>
  <c r="I8" i="6"/>
  <c r="I10" i="6"/>
  <c r="G27" i="6"/>
  <c r="G26" i="6"/>
  <c r="D27" i="21"/>
  <c r="J3" i="3"/>
  <c r="G16" i="21"/>
  <c r="D35" i="21"/>
  <c r="I8" i="1" l="1"/>
  <c r="G18" i="35" s="1"/>
  <c r="O13" i="3"/>
  <c r="G20" i="6"/>
  <c r="I7" i="1" l="1"/>
  <c r="F4" i="21"/>
  <c r="H16" i="20"/>
  <c r="H17" i="20"/>
  <c r="C61" i="1"/>
  <c r="C36" i="1"/>
  <c r="F8" i="35" s="1"/>
  <c r="H5" i="25"/>
  <c r="G40" i="21"/>
  <c r="I9" i="1"/>
  <c r="I11" i="1" s="1"/>
  <c r="I26" i="1"/>
  <c r="J13" i="1"/>
  <c r="D30" i="1"/>
  <c r="C41" i="1"/>
  <c r="C40" i="1"/>
  <c r="C39" i="1"/>
  <c r="C38" i="1"/>
  <c r="C37" i="1"/>
  <c r="C35" i="1"/>
  <c r="F7" i="35" s="1"/>
  <c r="C34" i="1"/>
  <c r="C10" i="1"/>
  <c r="C9" i="1"/>
  <c r="D15" i="3"/>
  <c r="O16" i="3"/>
  <c r="E17" i="3" s="1"/>
  <c r="O5" i="3"/>
  <c r="G38" i="21"/>
  <c r="D31" i="21"/>
  <c r="D29" i="21"/>
  <c r="D33" i="21"/>
  <c r="I5" i="1"/>
  <c r="I28" i="1"/>
  <c r="I14" i="1" s="1"/>
  <c r="H4" i="20"/>
  <c r="G14" i="21"/>
  <c r="H5" i="20"/>
  <c r="H6" i="6"/>
  <c r="J2" i="3"/>
  <c r="G31" i="6" l="1"/>
  <c r="G32" i="6"/>
  <c r="G20" i="35"/>
  <c r="G29" i="6"/>
  <c r="F9" i="21"/>
  <c r="F9" i="35"/>
  <c r="F11" i="21"/>
  <c r="F11" i="35"/>
  <c r="F10" i="21"/>
  <c r="F10" i="35"/>
  <c r="F6" i="21"/>
  <c r="F6" i="35"/>
  <c r="G19" i="21"/>
  <c r="G19" i="35"/>
  <c r="G20" i="21"/>
  <c r="O10" i="3"/>
  <c r="O9" i="3"/>
  <c r="O15" i="3"/>
  <c r="O14" i="3"/>
  <c r="O17" i="3"/>
  <c r="F8" i="21"/>
  <c r="F7" i="21"/>
  <c r="I6" i="1"/>
  <c r="I15" i="1"/>
  <c r="D25" i="21"/>
  <c r="O6" i="3"/>
  <c r="O11" i="3" s="1"/>
  <c r="G19" i="6"/>
  <c r="O12" i="3"/>
  <c r="G36" i="6" l="1"/>
  <c r="G35" i="6"/>
  <c r="G34" i="6"/>
  <c r="G38" i="6"/>
  <c r="G37" i="6"/>
  <c r="H18" i="20"/>
  <c r="G18" i="21"/>
  <c r="I17" i="1"/>
  <c r="I19" i="1" s="1"/>
  <c r="I20" i="1" s="1"/>
  <c r="G37" i="21"/>
  <c r="I21" i="1" l="1"/>
  <c r="G39" i="21"/>
  <c r="G42" i="21" s="1"/>
  <c r="G41" i="21"/>
  <c r="F5" i="21"/>
  <c r="G43" i="2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C836050-8941-4741-9F94-622A48FEF109}" keepAlive="1" name="Query - Table 1" description="Connection to the 'Table 1' query in the workbook." type="5" refreshedVersion="8" background="1" refreshOnLoad="1" saveData="1">
    <dbPr connection="Provider=Microsoft.Mashup.OleDb.1;Data Source=$Workbook$;Location=&quot;Table 1&quot;;Extended Properties=&quot;&quot;" command="SELECT * FROM [Table 1]"/>
  </connection>
  <connection id="2" xr16:uid="{EDA506F4-2AB3-41EC-8CE9-0152D8ADF0B0}" keepAlive="1" name="Query - Table 1 (2)" description="Connection to the 'Table 1 (2)' query in the workbook." type="5" refreshedVersion="8" background="1" refreshOnLoad="1" saveData="1">
    <dbPr connection="Provider=Microsoft.Mashup.OleDb.1;Data Source=$Workbook$;Location=&quot;Table 1 (2)&quot;;Extended Properties=&quot;&quot;" command="SELECT * FROM [Table 1 (2)]"/>
  </connection>
</connections>
</file>

<file path=xl/sharedStrings.xml><?xml version="1.0" encoding="utf-8"?>
<sst xmlns="http://schemas.openxmlformats.org/spreadsheetml/2006/main" count="408" uniqueCount="274">
  <si>
    <t>x2</t>
  </si>
  <si>
    <t>x4</t>
  </si>
  <si>
    <t>Qty</t>
  </si>
  <si>
    <t>External Colour</t>
  </si>
  <si>
    <t>Internal Colour</t>
  </si>
  <si>
    <t>Glass Type</t>
  </si>
  <si>
    <t>Metal</t>
  </si>
  <si>
    <t>Straight</t>
  </si>
  <si>
    <t>Ridge Beam</t>
  </si>
  <si>
    <t>x1</t>
  </si>
  <si>
    <t xml:space="preserve">Straight </t>
  </si>
  <si>
    <t>Roof Height</t>
  </si>
  <si>
    <t>To</t>
  </si>
  <si>
    <t>From</t>
  </si>
  <si>
    <t>Glass Order Ref</t>
  </si>
  <si>
    <t>Glass Notes</t>
  </si>
  <si>
    <t>Glass Ordr Date</t>
  </si>
  <si>
    <t xml:space="preserve">Ambi Blue 4-16-4 Tough, S/Clean, 1.2 Uv  </t>
  </si>
  <si>
    <t xml:space="preserve">Ambi Neutral 4-16-4 Tough, S/Clean, 1.2 Uv  </t>
  </si>
  <si>
    <t xml:space="preserve">Ambi Blue 4-16-4 Tough, S/Clean, 1.0 Uv  </t>
  </si>
  <si>
    <t xml:space="preserve">Ambi Neutral 4-16-4 Tough, S/Clean, 1.0 Uv  </t>
  </si>
  <si>
    <t>Top Cap Clip Profile</t>
  </si>
  <si>
    <t>Ridge Top Cap Clip</t>
  </si>
  <si>
    <t>PVC Black</t>
  </si>
  <si>
    <t>Hips</t>
  </si>
  <si>
    <t>Ridge</t>
  </si>
  <si>
    <t>Glass Trim</t>
  </si>
  <si>
    <t>Glass Cost</t>
  </si>
  <si>
    <t>Total</t>
  </si>
  <si>
    <t>Customer</t>
  </si>
  <si>
    <t>Width</t>
  </si>
  <si>
    <t>Depth</t>
  </si>
  <si>
    <t>EXTERNAL Upstand Size Required</t>
  </si>
  <si>
    <t>Sale Price</t>
  </si>
  <si>
    <t>Your Address Line 2</t>
  </si>
  <si>
    <t>Addon</t>
  </si>
  <si>
    <t>Our Ref</t>
  </si>
  <si>
    <t>Cust.  Ref</t>
  </si>
  <si>
    <t>Cust. Ref</t>
  </si>
  <si>
    <t>Cost_m2</t>
  </si>
  <si>
    <t>Glass £/m2</t>
  </si>
  <si>
    <t>Glass Area</t>
  </si>
  <si>
    <t>Kit Cost</t>
  </si>
  <si>
    <t>Your Address Line 3</t>
  </si>
  <si>
    <t>Your Address Line 4</t>
  </si>
  <si>
    <t>Your Post Code</t>
  </si>
  <si>
    <t>Your telephone</t>
  </si>
  <si>
    <t>Your email Address</t>
  </si>
  <si>
    <t>Delivery</t>
  </si>
  <si>
    <t>Date</t>
  </si>
  <si>
    <t>Unglazed - No Glss Costed</t>
  </si>
  <si>
    <t>Collection</t>
  </si>
  <si>
    <t>FOC Delivery</t>
  </si>
  <si>
    <t>Delvery_Method</t>
  </si>
  <si>
    <t>Delivery_Cost</t>
  </si>
  <si>
    <t>Delivery Cost</t>
  </si>
  <si>
    <t>Weight</t>
  </si>
  <si>
    <t>Customer Details</t>
  </si>
  <si>
    <t>`</t>
  </si>
  <si>
    <t>Weight_Kg/m2</t>
  </si>
  <si>
    <t>Van Drop Local</t>
  </si>
  <si>
    <t>Carrier Local - Roof Only</t>
  </si>
  <si>
    <t>Carrier National - Roof Only</t>
  </si>
  <si>
    <t xml:space="preserve">Carrier National - Glass via Glass Supplier </t>
  </si>
  <si>
    <t>Hip Rafter Beam</t>
  </si>
  <si>
    <t>Ali - Black</t>
  </si>
  <si>
    <t>Glass_Styles</t>
  </si>
  <si>
    <t>ERROR  -  Ridge too small must be a min of 125mm</t>
  </si>
  <si>
    <t xml:space="preserve">Glass Formula Cells </t>
  </si>
  <si>
    <t xml:space="preserve">Roof Height  = </t>
  </si>
  <si>
    <t>(input!D18 (depth)  / 2) * 0.46630765815</t>
  </si>
  <si>
    <t>Ridge  length (Pure)</t>
  </si>
  <si>
    <t>((input!D16 (width) -  input!D18 (depth)</t>
  </si>
  <si>
    <t>Top  of Glass Big</t>
  </si>
  <si>
    <t>Bottom of Glass Big</t>
  </si>
  <si>
    <t>Bottom of Glass Small</t>
  </si>
  <si>
    <t>Cell No.</t>
  </si>
  <si>
    <t>Cell  O</t>
  </si>
  <si>
    <t>Each Unit Qty</t>
  </si>
  <si>
    <t>Total Number of Units</t>
  </si>
  <si>
    <t>All units  :</t>
  </si>
  <si>
    <t>Hip Side Small</t>
  </si>
  <si>
    <t>Hip Side Big</t>
  </si>
  <si>
    <t>Unit Height  Small</t>
  </si>
  <si>
    <t>Unit Height Big</t>
  </si>
  <si>
    <t>Total No. of Units</t>
  </si>
  <si>
    <t>Ridge Length</t>
  </si>
  <si>
    <t>Quantity</t>
  </si>
  <si>
    <t>Name</t>
  </si>
  <si>
    <t>Contact</t>
  </si>
  <si>
    <t>Address_Line_1</t>
  </si>
  <si>
    <t>Address_Line_2</t>
  </si>
  <si>
    <t>Address_Line_3</t>
  </si>
  <si>
    <t>Address_Line_4</t>
  </si>
  <si>
    <t>Post_Code</t>
  </si>
  <si>
    <t>Telephone</t>
  </si>
  <si>
    <t>Email</t>
  </si>
  <si>
    <t>Notes</t>
  </si>
  <si>
    <t>Stored_MU_£</t>
  </si>
  <si>
    <t>Pete</t>
  </si>
  <si>
    <t>Unit 1,  Imaginary Ind Estate</t>
  </si>
  <si>
    <t>Made Up Road</t>
  </si>
  <si>
    <t>Basildon</t>
  </si>
  <si>
    <t>Essex</t>
  </si>
  <si>
    <t>Great Customer</t>
  </si>
  <si>
    <t>Mary</t>
  </si>
  <si>
    <t>Andover House</t>
  </si>
  <si>
    <t>New Customer</t>
  </si>
  <si>
    <t>Cust. MU</t>
  </si>
  <si>
    <t>Search Customer</t>
  </si>
  <si>
    <t>White</t>
  </si>
  <si>
    <t xml:space="preserve">Tuffex Glass Processing </t>
  </si>
  <si>
    <t>Grey</t>
  </si>
  <si>
    <t>Black</t>
  </si>
  <si>
    <t>Specify RAL colour</t>
  </si>
  <si>
    <t>Total Kits</t>
  </si>
  <si>
    <t>Your Ref</t>
  </si>
  <si>
    <t>1</t>
  </si>
  <si>
    <t>Steve</t>
  </si>
  <si>
    <t xml:space="preserve">Coalface </t>
  </si>
  <si>
    <t>Thaxted</t>
  </si>
  <si>
    <t>Braintree</t>
  </si>
  <si>
    <t>New Acc</t>
  </si>
  <si>
    <t>Enter Your Company Name</t>
  </si>
  <si>
    <t>Your Address Line 1</t>
  </si>
  <si>
    <t>Box 3</t>
  </si>
  <si>
    <t>Box 2</t>
  </si>
  <si>
    <t>Box 4</t>
  </si>
  <si>
    <t>Eaves Infills</t>
  </si>
  <si>
    <t>Nexus House</t>
  </si>
  <si>
    <t xml:space="preserve">Knowsley Business Park </t>
  </si>
  <si>
    <t>L34 9HX</t>
  </si>
  <si>
    <t>Knowsley</t>
  </si>
  <si>
    <t>Randles Road</t>
  </si>
  <si>
    <t>Tel : 0151 632 8930</t>
  </si>
  <si>
    <t>email : orders@txpro.co.uk</t>
  </si>
  <si>
    <t>Your Company Name Here</t>
  </si>
  <si>
    <t xml:space="preserve">Your Contact </t>
  </si>
  <si>
    <t xml:space="preserve">Your Co. Tel No. : </t>
  </si>
  <si>
    <t xml:space="preserve">Your Tel : </t>
  </si>
  <si>
    <t>Int. Colour Pack</t>
  </si>
  <si>
    <t xml:space="preserve">Your Contact : </t>
  </si>
  <si>
    <t>Your Tel :</t>
  </si>
  <si>
    <t>IMPORTANT NOTE</t>
  </si>
  <si>
    <t>Selelct Vent Operating System</t>
  </si>
  <si>
    <t>Special Delivery</t>
  </si>
  <si>
    <t>Column1</t>
  </si>
  <si>
    <t>Column2</t>
  </si>
  <si>
    <t>Column3</t>
  </si>
  <si>
    <t>Version</t>
  </si>
  <si>
    <t>2 Wht</t>
  </si>
  <si>
    <t>Single</t>
  </si>
  <si>
    <t>3Wht</t>
  </si>
  <si>
    <t>5-9</t>
  </si>
  <si>
    <t>4Wht</t>
  </si>
  <si>
    <t>10+</t>
  </si>
  <si>
    <t>5Foil</t>
  </si>
  <si>
    <t>6Foil</t>
  </si>
  <si>
    <t>7Foil</t>
  </si>
  <si>
    <t>Ridge less 16</t>
  </si>
  <si>
    <t>Roof Height   / cos of 25 degrees ie 0.422618 +3</t>
  </si>
  <si>
    <t>Roof Height   / cos of 25 degrees ie 0.422618 +28</t>
  </si>
  <si>
    <t>depth +36</t>
  </si>
  <si>
    <t xml:space="preserve"> width plus 36mm</t>
  </si>
  <si>
    <t>Roof Hieght /0.313147)+4mm</t>
  </si>
  <si>
    <t>Roof Height  /0.313147)+38mm</t>
  </si>
  <si>
    <t>An update is required</t>
  </si>
  <si>
    <t>DO NOT USE THIS SOFTWARE</t>
  </si>
  <si>
    <t xml:space="preserve">Glass </t>
  </si>
  <si>
    <t>Height</t>
  </si>
  <si>
    <t>Delivery Option Quoted</t>
  </si>
  <si>
    <t>We will send back glass sizes for this roof</t>
  </si>
  <si>
    <t>Glass Trims</t>
  </si>
  <si>
    <t>Eaves Int covers</t>
  </si>
  <si>
    <t>Eaves Beams</t>
  </si>
  <si>
    <t>Ridge Infills</t>
  </si>
  <si>
    <t>10Vent</t>
  </si>
  <si>
    <t xml:space="preserve"> </t>
  </si>
  <si>
    <t>0202 002 0002</t>
  </si>
  <si>
    <t>0303 003 0003</t>
  </si>
  <si>
    <t>0101 001 0001</t>
  </si>
  <si>
    <t>PC2 002</t>
  </si>
  <si>
    <t>PC3 003</t>
  </si>
  <si>
    <t>PC1 001</t>
  </si>
  <si>
    <t>Unit 2 test Address Etate</t>
  </si>
  <si>
    <t>Unit 3 Sample Way</t>
  </si>
  <si>
    <t>Third Company Glazing</t>
  </si>
  <si>
    <t>First Company Roofs</t>
  </si>
  <si>
    <t>Info@firstcompasny.xxx</t>
  </si>
  <si>
    <t>Info@decondcompany.BBB</t>
  </si>
  <si>
    <t>Info@thirdcompany.CCC</t>
  </si>
  <si>
    <t>Second Company Ltd</t>
  </si>
  <si>
    <t xml:space="preserve">Date </t>
  </si>
  <si>
    <t xml:space="preserve">Quote No. </t>
  </si>
  <si>
    <t>Delivery Address</t>
  </si>
  <si>
    <t>Hip Under Caps PVC</t>
  </si>
  <si>
    <t>VAT 20%</t>
  </si>
  <si>
    <t>Incl VAT</t>
  </si>
  <si>
    <t>plus VAT</t>
  </si>
  <si>
    <t>Vent Manual - with crank handle @1500mm</t>
  </si>
  <si>
    <t>8Cstm</t>
  </si>
  <si>
    <t>custom clr</t>
  </si>
  <si>
    <t>Int Clr Pack</t>
  </si>
  <si>
    <t>wall swtch</t>
  </si>
  <si>
    <t>11vent</t>
  </si>
  <si>
    <t>Wall+Rmt</t>
  </si>
  <si>
    <t>12clt</t>
  </si>
  <si>
    <t>Manual Vent</t>
  </si>
  <si>
    <t>Vent requied one side only (x1 vent)</t>
  </si>
  <si>
    <t>Vent requied both sides (x2 vents)</t>
  </si>
  <si>
    <t>13rft</t>
  </si>
  <si>
    <t>Vnt Rfter Pck</t>
  </si>
  <si>
    <t>Vent Electric - Wireless Wall Switch</t>
  </si>
  <si>
    <t>Vent Electric - Wireless Wall Switch &amp; Remote</t>
  </si>
  <si>
    <t>9clr</t>
  </si>
  <si>
    <t>Add a colour pack when the internal colour of the roof needs be be Black or Grey</t>
  </si>
  <si>
    <t>Internal Colour Pack</t>
  </si>
  <si>
    <t>Roof Qty</t>
  </si>
  <si>
    <t>Deduction</t>
  </si>
  <si>
    <t xml:space="preserve">Customer Stored Mark Up </t>
  </si>
  <si>
    <t>Profile</t>
  </si>
  <si>
    <t>Max size 2920mm</t>
  </si>
  <si>
    <t>Max size 1650mm</t>
  </si>
  <si>
    <t>Glass To Site</t>
  </si>
  <si>
    <r>
      <t xml:space="preserve">External Upstand </t>
    </r>
    <r>
      <rPr>
        <b/>
        <sz val="11"/>
        <color theme="1"/>
        <rFont val="Arial"/>
        <family val="2"/>
      </rPr>
      <t>Width</t>
    </r>
  </si>
  <si>
    <r>
      <t xml:space="preserve">External  Upstand </t>
    </r>
    <r>
      <rPr>
        <b/>
        <sz val="11"/>
        <color theme="1"/>
        <rFont val="Arial"/>
        <family val="2"/>
      </rPr>
      <t>Depth</t>
    </r>
  </si>
  <si>
    <t>Your Job ref.</t>
  </si>
  <si>
    <t>Cust. ref.</t>
  </si>
  <si>
    <t>Your job ref.</t>
  </si>
  <si>
    <t>Eaves Beam  Ali</t>
  </si>
  <si>
    <t>Hip Top Cap Ali</t>
  </si>
  <si>
    <t>Ridge Top Cap Ali</t>
  </si>
  <si>
    <t>Ridge  Under Cap</t>
  </si>
  <si>
    <t>Box 1 Blue</t>
  </si>
  <si>
    <t>Box 3 Yellow</t>
  </si>
  <si>
    <t>Box 4 Green</t>
  </si>
  <si>
    <t>Box 2 Red</t>
  </si>
  <si>
    <t>Mitre 45</t>
  </si>
  <si>
    <t>Cut clipped to rafter</t>
  </si>
  <si>
    <t>Cut clipped to eaves</t>
  </si>
  <si>
    <t>Sample Company Name Ltd</t>
  </si>
  <si>
    <t>Post Code</t>
  </si>
  <si>
    <t xml:space="preserve">Confirmation No. </t>
  </si>
  <si>
    <t>Your ref</t>
  </si>
  <si>
    <t>Cust Ref</t>
  </si>
  <si>
    <t>Your address line 1</t>
  </si>
  <si>
    <t>Your address line 2</t>
  </si>
  <si>
    <t>Your address line 3</t>
  </si>
  <si>
    <t>Your address line 4</t>
  </si>
  <si>
    <t xml:space="preserve">Contact  : </t>
  </si>
  <si>
    <t>Post code</t>
  </si>
  <si>
    <t>Vent rafter pack cost  - coloured to suit</t>
  </si>
  <si>
    <t xml:space="preserve">600mm to fit a vent </t>
  </si>
  <si>
    <t>Pleas note, our  glass prices are not updated automatically - check our website for current m2 rates</t>
  </si>
  <si>
    <t xml:space="preserve">Please note, your customer data base must be saved when updating </t>
  </si>
  <si>
    <t>Please note, your delivery database should be saved when updating software</t>
  </si>
  <si>
    <t xml:space="preserve">Please supply glass units below </t>
  </si>
  <si>
    <t>Your Company Name</t>
  </si>
  <si>
    <t>Ambi Clear 4-16-4 Tough, S/Clean, 1.0 Uv</t>
  </si>
  <si>
    <t xml:space="preserve">Std Clear Low/E  4-16-4 Tough, S/Clean, 1.2 Uv  </t>
  </si>
  <si>
    <t>Kit Batches</t>
  </si>
  <si>
    <t>Cut</t>
  </si>
  <si>
    <t>End</t>
  </si>
  <si>
    <t>Size</t>
  </si>
  <si>
    <t>Box</t>
  </si>
  <si>
    <t>ID</t>
  </si>
  <si>
    <t>Your Address line 3</t>
  </si>
  <si>
    <t>DO NOT order your glass,vent changes glass sizes</t>
  </si>
  <si>
    <t>Ridge MUST be a min 600</t>
  </si>
  <si>
    <t>Ext Custom</t>
  </si>
  <si>
    <t>Int Custom</t>
  </si>
  <si>
    <r>
      <t xml:space="preserve">When Internal colour is </t>
    </r>
    <r>
      <rPr>
        <b/>
        <sz val="9.9"/>
        <color theme="1"/>
        <rFont val="Arial"/>
        <family val="2"/>
      </rPr>
      <t>NOT</t>
    </r>
    <r>
      <rPr>
        <sz val="11"/>
        <color theme="1"/>
        <rFont val="Arial"/>
        <family val="2"/>
      </rPr>
      <t xml:space="preserve"> white</t>
    </r>
  </si>
  <si>
    <r>
      <t xml:space="preserve">External Upstand </t>
    </r>
    <r>
      <rPr>
        <b/>
        <sz val="10"/>
        <color theme="1"/>
        <rFont val="Arial"/>
        <family val="2"/>
      </rPr>
      <t>Width</t>
    </r>
  </si>
  <si>
    <r>
      <t xml:space="preserve">External  Upstand </t>
    </r>
    <r>
      <rPr>
        <b/>
        <sz val="10"/>
        <color theme="1"/>
        <rFont val="Arial"/>
        <family val="2"/>
      </rPr>
      <t>Depth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</si>
</sst>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quot;£&quot;#,##0"/>
    <numFmt numFmtId="44" formatCode="_-&quot;£&quot;* #,##0.00_-;\-&quot;£&quot;* #,##0.00_-;_-&quot;£&quot;* &quot;-&quot;??_-;_-@_-"/>
    <numFmt numFmtId="164" formatCode="0.0&quot;Kg&quot;"/>
    <numFmt numFmtId="165" formatCode="0&quot;mm&quot;"/>
    <numFmt numFmtId="166" formatCode="&quot;£&quot;#,##0"/>
    <numFmt numFmtId="167" formatCode="0.00&quot; m2&quot;"/>
    <numFmt numFmtId="168" formatCode="&quot;£&quot;#,##0.00"/>
    <numFmt numFmtId="169" formatCode="0&quot; mm&quot;"/>
    <numFmt numFmtId="170" formatCode="&quot;Qty &quot;0"/>
    <numFmt numFmtId="171" formatCode="\ &quot;£&quot;0.00&quot; m/2&quot;"/>
    <numFmt numFmtId="172" formatCode="0.0&quot; Kg&quot;"/>
    <numFmt numFmtId="173" formatCode="0.0&quot; mm&quot;"/>
    <numFmt numFmtId="174" formatCode="&quot;Quote No.&quot;dd\-mm\-yy\-hhmmss"/>
    <numFmt numFmtId="175" formatCode="ddmmyy\-hhmmss"/>
  </numFmts>
  <fonts count="35" x14ac:knownFonts="1">
    <font>
      <sz val="11"/>
      <color theme="1"/>
      <name val="Aptos Narrow"/>
      <family val="2"/>
      <scheme val="minor"/>
    </font>
    <font>
      <b/>
      <sz val="11"/>
      <color theme="1"/>
      <name val="Aptos Narrow"/>
      <family val="2"/>
      <scheme val="minor"/>
    </font>
    <font>
      <sz val="9"/>
      <color theme="1"/>
      <name val="Aptos Narrow"/>
      <family val="2"/>
      <scheme val="minor"/>
    </font>
    <font>
      <i/>
      <sz val="9"/>
      <color theme="1"/>
      <name val="Aptos Narrow"/>
      <family val="2"/>
      <scheme val="minor"/>
    </font>
    <font>
      <sz val="11"/>
      <color rgb="FFFF0000"/>
      <name val="Aptos Narrow"/>
      <family val="2"/>
      <scheme val="minor"/>
    </font>
    <font>
      <sz val="11"/>
      <color theme="0"/>
      <name val="Aptos Narrow"/>
      <family val="2"/>
      <scheme val="minor"/>
    </font>
    <font>
      <u/>
      <sz val="11"/>
      <color theme="10"/>
      <name val="Aptos Narrow"/>
      <family val="2"/>
      <scheme val="minor"/>
    </font>
    <font>
      <sz val="11"/>
      <color theme="0" tint="-0.14996795556505021"/>
      <name val="Aptos Narrow"/>
      <family val="2"/>
      <scheme val="minor"/>
    </font>
    <font>
      <sz val="11"/>
      <color theme="0" tint="-4.9989318521683403E-2"/>
      <name val="Aptos Narrow"/>
      <family val="2"/>
      <scheme val="minor"/>
    </font>
    <font>
      <sz val="11"/>
      <color theme="2" tint="-0.249977111117893"/>
      <name val="Aptos Narrow"/>
      <family val="2"/>
      <scheme val="minor"/>
    </font>
    <font>
      <b/>
      <sz val="11"/>
      <color theme="1"/>
      <name val="Arial"/>
      <family val="2"/>
    </font>
    <font>
      <sz val="11"/>
      <color theme="1"/>
      <name val="Arial"/>
      <family val="2"/>
    </font>
    <font>
      <b/>
      <sz val="11"/>
      <color rgb="FFFF0000"/>
      <name val="Arial"/>
      <family val="2"/>
    </font>
    <font>
      <sz val="11"/>
      <color theme="0"/>
      <name val="Arial"/>
      <family val="2"/>
    </font>
    <font>
      <i/>
      <sz val="11"/>
      <color theme="1"/>
      <name val="Arial"/>
      <family val="2"/>
    </font>
    <font>
      <b/>
      <sz val="9"/>
      <color theme="1"/>
      <name val="Arial"/>
      <family val="2"/>
    </font>
    <font>
      <b/>
      <i/>
      <sz val="11"/>
      <color theme="1"/>
      <name val="Arial"/>
      <family val="2"/>
    </font>
    <font>
      <sz val="9"/>
      <color theme="1"/>
      <name val="Arial"/>
      <family val="2"/>
    </font>
    <font>
      <b/>
      <sz val="10"/>
      <color theme="1"/>
      <name val="Arial"/>
      <family val="2"/>
    </font>
    <font>
      <b/>
      <sz val="9.9"/>
      <color theme="1"/>
      <name val="Arial"/>
      <family val="2"/>
    </font>
    <font>
      <i/>
      <sz val="9"/>
      <color theme="1"/>
      <name val="Arial"/>
      <family val="2"/>
    </font>
    <font>
      <b/>
      <sz val="16"/>
      <color theme="1"/>
      <name val="Arial"/>
      <family val="2"/>
    </font>
    <font>
      <sz val="18"/>
      <color theme="1"/>
      <name val="Arial"/>
      <family val="2"/>
    </font>
    <font>
      <sz val="12"/>
      <color theme="1"/>
      <name val="Arial"/>
      <family val="2"/>
    </font>
    <font>
      <b/>
      <sz val="14"/>
      <color theme="1"/>
      <name val="Arial"/>
      <family val="2"/>
    </font>
    <font>
      <i/>
      <sz val="10"/>
      <color theme="1"/>
      <name val="Arial"/>
      <family val="2"/>
    </font>
    <font>
      <sz val="10"/>
      <color theme="1"/>
      <name val="Arial"/>
      <family val="2"/>
    </font>
    <font>
      <b/>
      <sz val="12"/>
      <color theme="1"/>
      <name val="Arial"/>
      <family val="2"/>
    </font>
    <font>
      <b/>
      <sz val="11"/>
      <color theme="0"/>
      <name val="Arial"/>
      <family val="2"/>
    </font>
    <font>
      <sz val="11"/>
      <color theme="1" tint="4.9989318521683403E-2"/>
      <name val="Arial"/>
      <family val="2"/>
    </font>
    <font>
      <sz val="11"/>
      <color rgb="FF00B050"/>
      <name val="Arial"/>
      <family val="2"/>
    </font>
    <font>
      <b/>
      <sz val="14"/>
      <color theme="1"/>
      <name val="Aptos Narrow"/>
      <family val="2"/>
      <scheme val="minor"/>
    </font>
    <font>
      <sz val="11"/>
      <name val="Arial"/>
      <family val="2"/>
    </font>
    <font>
      <sz val="11"/>
      <name val="Aptos Narrow"/>
      <family val="2"/>
      <scheme val="minor"/>
    </font>
    <font>
      <sz val="11"/>
      <color theme="3" tint="9.9978637043366805E-2"/>
      <name val="Aptos Narrow"/>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1" tint="0.34998626667073579"/>
        <bgColor indexed="64"/>
      </patternFill>
    </fill>
    <fill>
      <patternFill patternType="solid">
        <fgColor theme="5" tint="0.79998168889431442"/>
        <bgColor indexed="64"/>
      </patternFill>
    </fill>
    <fill>
      <patternFill patternType="solid">
        <fgColor theme="1" tint="4.9989318521683403E-2"/>
        <bgColor indexed="64"/>
      </patternFill>
    </fill>
    <fill>
      <patternFill patternType="solid">
        <fgColor theme="3" tint="9.9978637043366805E-2"/>
        <bgColor indexed="64"/>
      </patternFill>
    </fill>
    <fill>
      <patternFill patternType="solid">
        <fgColor theme="1"/>
        <bgColor indexed="64"/>
      </patternFill>
    </fill>
    <fill>
      <patternFill patternType="solid">
        <fgColor theme="3" tint="0.89999084444715716"/>
        <bgColor indexed="64"/>
      </patternFill>
    </fill>
    <fill>
      <patternFill patternType="solid">
        <fgColor theme="4" tint="-0.249977111117893"/>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cellStyleXfs>
  <cellXfs count="246">
    <xf numFmtId="0" fontId="0" fillId="0" borderId="0" xfId="0"/>
    <xf numFmtId="0" fontId="0" fillId="0" borderId="0" xfId="0" applyProtection="1">
      <protection locked="0"/>
    </xf>
    <xf numFmtId="0" fontId="6" fillId="0" borderId="0" xfId="1" applyProtection="1">
      <protection locked="0"/>
    </xf>
    <xf numFmtId="0" fontId="0" fillId="3" borderId="0" xfId="0" applyFill="1"/>
    <xf numFmtId="0" fontId="0" fillId="8" borderId="0" xfId="0" applyFill="1"/>
    <xf numFmtId="0" fontId="0" fillId="8" borderId="0" xfId="0" applyFill="1" applyAlignment="1">
      <alignment wrapText="1"/>
    </xf>
    <xf numFmtId="0" fontId="1" fillId="8" borderId="0" xfId="0" applyFont="1" applyFill="1"/>
    <xf numFmtId="0" fontId="0" fillId="8" borderId="0" xfId="0" applyFill="1" applyAlignment="1">
      <alignment horizontal="right"/>
    </xf>
    <xf numFmtId="0" fontId="0" fillId="8" borderId="0" xfId="0" applyFill="1" applyAlignment="1">
      <alignment horizontal="center"/>
    </xf>
    <xf numFmtId="0" fontId="2" fillId="8" borderId="0" xfId="0" applyFont="1" applyFill="1" applyAlignment="1">
      <alignment horizontal="center"/>
    </xf>
    <xf numFmtId="1" fontId="1" fillId="8" borderId="0" xfId="0" applyNumberFormat="1" applyFont="1" applyFill="1" applyAlignment="1">
      <alignment horizontal="center"/>
    </xf>
    <xf numFmtId="0" fontId="4" fillId="8" borderId="0" xfId="0" applyFont="1" applyFill="1" applyAlignment="1">
      <alignment horizontal="left" wrapText="1"/>
    </xf>
    <xf numFmtId="44" fontId="0" fillId="8" borderId="0" xfId="0" applyNumberFormat="1" applyFill="1" applyAlignment="1">
      <alignment vertical="top" wrapText="1"/>
    </xf>
    <xf numFmtId="0" fontId="0" fillId="8" borderId="0" xfId="0" applyFill="1" applyAlignment="1">
      <alignment vertical="top" wrapText="1"/>
    </xf>
    <xf numFmtId="1" fontId="3" fillId="8" borderId="0" xfId="0" applyNumberFormat="1" applyFont="1" applyFill="1" applyAlignment="1">
      <alignment horizontal="left"/>
    </xf>
    <xf numFmtId="0" fontId="3" fillId="8" borderId="0" xfId="0" applyFont="1" applyFill="1" applyAlignment="1">
      <alignment horizontal="center"/>
    </xf>
    <xf numFmtId="0" fontId="2" fillId="8" borderId="0" xfId="0" applyFont="1" applyFill="1"/>
    <xf numFmtId="1" fontId="0" fillId="8" borderId="0" xfId="0" applyNumberFormat="1" applyFill="1" applyAlignment="1">
      <alignment horizontal="center"/>
    </xf>
    <xf numFmtId="0" fontId="0" fillId="3" borderId="0" xfId="0" applyFill="1" applyAlignment="1">
      <alignment horizontal="right"/>
    </xf>
    <xf numFmtId="0" fontId="0" fillId="3" borderId="0" xfId="0" applyFill="1" applyAlignment="1">
      <alignment horizontal="center"/>
    </xf>
    <xf numFmtId="0" fontId="2" fillId="3" borderId="0" xfId="0" applyFont="1" applyFill="1" applyAlignment="1">
      <alignment horizontal="center"/>
    </xf>
    <xf numFmtId="1" fontId="1" fillId="3" borderId="0" xfId="0" applyNumberFormat="1" applyFont="1" applyFill="1" applyAlignment="1">
      <alignment horizontal="center"/>
    </xf>
    <xf numFmtId="174" fontId="9" fillId="8" borderId="0" xfId="0" applyNumberFormat="1" applyFont="1" applyFill="1"/>
    <xf numFmtId="0" fontId="0" fillId="8" borderId="0" xfId="0" applyFill="1" applyProtection="1">
      <protection locked="0"/>
    </xf>
    <xf numFmtId="44" fontId="5" fillId="8" borderId="0" xfId="0" applyNumberFormat="1" applyFont="1" applyFill="1" applyAlignment="1" applyProtection="1">
      <alignment wrapText="1"/>
      <protection hidden="1"/>
    </xf>
    <xf numFmtId="0" fontId="1" fillId="8" borderId="0" xfId="0" applyFont="1" applyFill="1" applyAlignment="1">
      <alignment horizontal="center"/>
    </xf>
    <xf numFmtId="1" fontId="2" fillId="8" borderId="0" xfId="0" applyNumberFormat="1" applyFont="1" applyFill="1" applyAlignment="1">
      <alignment horizontal="left"/>
    </xf>
    <xf numFmtId="14" fontId="0" fillId="8" borderId="0" xfId="0" applyNumberFormat="1" applyFill="1" applyAlignment="1">
      <alignment horizontal="center"/>
    </xf>
    <xf numFmtId="14" fontId="0" fillId="8" borderId="0" xfId="0" applyNumberFormat="1" applyFill="1" applyAlignment="1" applyProtection="1">
      <alignment horizontal="center"/>
      <protection hidden="1"/>
    </xf>
    <xf numFmtId="0" fontId="0" fillId="8" borderId="0" xfId="0" applyFill="1" applyProtection="1">
      <protection hidden="1"/>
    </xf>
    <xf numFmtId="0" fontId="0" fillId="8" borderId="0" xfId="0" applyFill="1" applyAlignment="1" applyProtection="1">
      <alignment horizontal="center"/>
      <protection hidden="1"/>
    </xf>
    <xf numFmtId="0" fontId="8" fillId="8" borderId="0" xfId="0" applyFont="1" applyFill="1" applyProtection="1">
      <protection hidden="1"/>
    </xf>
    <xf numFmtId="0" fontId="8" fillId="8" borderId="0" xfId="0" applyFont="1" applyFill="1" applyAlignment="1" applyProtection="1">
      <alignment horizontal="left"/>
      <protection hidden="1"/>
    </xf>
    <xf numFmtId="0" fontId="7" fillId="8" borderId="0" xfId="0" applyFont="1" applyFill="1" applyProtection="1">
      <protection hidden="1"/>
    </xf>
    <xf numFmtId="165" fontId="0" fillId="8" borderId="0" xfId="0" applyNumberFormat="1" applyFill="1" applyAlignment="1" applyProtection="1">
      <alignment horizontal="center"/>
      <protection locked="0"/>
    </xf>
    <xf numFmtId="0" fontId="5" fillId="8" borderId="0" xfId="0" applyFont="1" applyFill="1"/>
    <xf numFmtId="0" fontId="5" fillId="8" borderId="0" xfId="0" applyFont="1" applyFill="1" applyAlignment="1">
      <alignment wrapText="1"/>
    </xf>
    <xf numFmtId="0" fontId="0" fillId="3" borderId="0" xfId="0" applyFill="1" applyAlignment="1" applyProtection="1">
      <alignment horizontal="right"/>
      <protection locked="0"/>
    </xf>
    <xf numFmtId="1" fontId="3" fillId="3" borderId="0" xfId="0" applyNumberFormat="1" applyFont="1" applyFill="1" applyAlignment="1">
      <alignment horizontal="left"/>
    </xf>
    <xf numFmtId="0" fontId="3" fillId="3" borderId="0" xfId="0" applyFont="1" applyFill="1" applyAlignment="1">
      <alignment horizontal="center"/>
    </xf>
    <xf numFmtId="1" fontId="0" fillId="3" borderId="0" xfId="0" applyNumberFormat="1" applyFill="1" applyAlignment="1">
      <alignment horizontal="center"/>
    </xf>
    <xf numFmtId="0" fontId="10" fillId="3" borderId="0" xfId="0" applyFont="1" applyFill="1"/>
    <xf numFmtId="0" fontId="11" fillId="3" borderId="0" xfId="0" applyFont="1" applyFill="1"/>
    <xf numFmtId="0" fontId="11" fillId="3" borderId="0" xfId="0" applyFont="1" applyFill="1" applyAlignment="1" applyProtection="1">
      <alignment horizontal="left"/>
      <protection locked="0"/>
    </xf>
    <xf numFmtId="0" fontId="10" fillId="3" borderId="0" xfId="0" applyFont="1" applyFill="1" applyAlignment="1">
      <alignment horizontal="center"/>
    </xf>
    <xf numFmtId="0" fontId="11" fillId="3" borderId="0" xfId="0" applyFont="1" applyFill="1" applyAlignment="1">
      <alignment horizontal="right"/>
    </xf>
    <xf numFmtId="169" fontId="10" fillId="3" borderId="0" xfId="0" applyNumberFormat="1" applyFont="1" applyFill="1" applyAlignment="1">
      <alignment horizontal="center"/>
    </xf>
    <xf numFmtId="0" fontId="10" fillId="3" borderId="0" xfId="0" applyFont="1" applyFill="1" applyAlignment="1">
      <alignment horizontal="center" wrapText="1"/>
    </xf>
    <xf numFmtId="0" fontId="12" fillId="3" borderId="0" xfId="0" applyFont="1" applyFill="1"/>
    <xf numFmtId="169" fontId="12" fillId="3" borderId="0" xfId="0" applyNumberFormat="1" applyFont="1" applyFill="1" applyAlignment="1">
      <alignment horizontal="center" wrapText="1"/>
    </xf>
    <xf numFmtId="0" fontId="11" fillId="3" borderId="0" xfId="0" applyFont="1" applyFill="1" applyAlignment="1">
      <alignment horizontal="left" vertical="top"/>
    </xf>
    <xf numFmtId="0" fontId="13" fillId="3"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11" fillId="3" borderId="0" xfId="0" applyFont="1" applyFill="1" applyAlignment="1" applyProtection="1">
      <alignment horizontal="right"/>
      <protection locked="0"/>
      <extLst>
        <ext xmlns:xfpb="http://schemas.microsoft.com/office/spreadsheetml/2022/featurepropertybag" uri="{C7286773-470A-42A8-94C5-96B5CB345126}">
          <xfpb:xfComplement i="0"/>
        </ext>
      </extLst>
    </xf>
    <xf numFmtId="0" fontId="12" fillId="3" borderId="0" xfId="0" applyFont="1" applyFill="1" applyAlignment="1">
      <alignment wrapText="1"/>
    </xf>
    <xf numFmtId="0" fontId="11" fillId="3" borderId="0" xfId="0" applyFont="1" applyFill="1" applyAlignment="1">
      <alignment wrapText="1"/>
    </xf>
    <xf numFmtId="164" fontId="11" fillId="3" borderId="0" xfId="0" applyNumberFormat="1" applyFont="1" applyFill="1" applyAlignment="1">
      <alignment wrapText="1"/>
    </xf>
    <xf numFmtId="0" fontId="14" fillId="3" borderId="0" xfId="0" applyFont="1" applyFill="1" applyAlignment="1">
      <alignment wrapText="1"/>
    </xf>
    <xf numFmtId="0" fontId="11" fillId="3" borderId="0" xfId="0" applyFont="1" applyFill="1" applyAlignment="1">
      <alignment horizontal="left"/>
    </xf>
    <xf numFmtId="0" fontId="11" fillId="3" borderId="0" xfId="0" applyFont="1" applyFill="1" applyAlignment="1" applyProtection="1">
      <alignment horizontal="center"/>
      <protection locked="0"/>
    </xf>
    <xf numFmtId="1" fontId="11" fillId="3" borderId="0" xfId="0" applyNumberFormat="1" applyFont="1" applyFill="1"/>
    <xf numFmtId="0" fontId="11" fillId="3" borderId="0" xfId="0" applyFont="1" applyFill="1" applyProtection="1">
      <protection locked="0"/>
    </xf>
    <xf numFmtId="0" fontId="11" fillId="3" borderId="0" xfId="0" applyFont="1" applyFill="1" applyAlignment="1">
      <alignment horizontal="center"/>
    </xf>
    <xf numFmtId="166" fontId="10" fillId="3" borderId="0" xfId="0" applyNumberFormat="1" applyFont="1" applyFill="1" applyAlignment="1">
      <alignment horizontal="center"/>
    </xf>
    <xf numFmtId="0" fontId="10" fillId="3" borderId="0" xfId="0" applyFont="1" applyFill="1" applyAlignment="1">
      <alignment horizontal="right"/>
    </xf>
    <xf numFmtId="5" fontId="11" fillId="3" borderId="0" xfId="0" applyNumberFormat="1" applyFont="1" applyFill="1" applyAlignment="1">
      <alignment horizontal="left"/>
    </xf>
    <xf numFmtId="166" fontId="10" fillId="3" borderId="0" xfId="0" applyNumberFormat="1" applyFont="1" applyFill="1" applyAlignment="1">
      <alignment horizontal="left"/>
    </xf>
    <xf numFmtId="0" fontId="11" fillId="3" borderId="0" xfId="0" applyFont="1" applyFill="1" applyAlignment="1" applyProtection="1">
      <alignment horizontal="right"/>
      <protection locked="0"/>
    </xf>
    <xf numFmtId="0" fontId="15" fillId="3" borderId="0" xfId="0" applyFont="1" applyFill="1" applyAlignment="1">
      <alignment horizontal="center"/>
    </xf>
    <xf numFmtId="166" fontId="11" fillId="3" borderId="0" xfId="0" applyNumberFormat="1" applyFont="1" applyFill="1" applyAlignment="1">
      <alignment horizontal="left"/>
    </xf>
    <xf numFmtId="0" fontId="16" fillId="3" borderId="0" xfId="0" applyFont="1" applyFill="1" applyAlignment="1">
      <alignment horizontal="left"/>
    </xf>
    <xf numFmtId="1" fontId="10" fillId="3" borderId="0" xfId="0" applyNumberFormat="1" applyFont="1" applyFill="1" applyAlignment="1">
      <alignment horizontal="center"/>
    </xf>
    <xf numFmtId="0" fontId="17" fillId="3" borderId="0" xfId="0" applyFont="1" applyFill="1" applyAlignment="1">
      <alignment horizontal="center"/>
    </xf>
    <xf numFmtId="166" fontId="10" fillId="3" borderId="0" xfId="0" applyNumberFormat="1" applyFont="1" applyFill="1"/>
    <xf numFmtId="14" fontId="11" fillId="3" borderId="0" xfId="0" applyNumberFormat="1" applyFont="1" applyFill="1"/>
    <xf numFmtId="0" fontId="18" fillId="3" borderId="0" xfId="0" applyFont="1" applyFill="1"/>
    <xf numFmtId="14" fontId="11" fillId="3" borderId="0" xfId="0" applyNumberFormat="1" applyFont="1" applyFill="1" applyAlignment="1">
      <alignment horizontal="center"/>
    </xf>
    <xf numFmtId="0" fontId="11" fillId="3" borderId="4" xfId="0" applyFont="1" applyFill="1" applyBorder="1" applyAlignment="1" applyProtection="1">
      <alignment horizontal="center"/>
      <protection locked="0"/>
    </xf>
    <xf numFmtId="0" fontId="11" fillId="3" borderId="4" xfId="0" applyFont="1" applyFill="1" applyBorder="1" applyAlignment="1">
      <alignment horizontal="center" wrapText="1"/>
    </xf>
    <xf numFmtId="0" fontId="11" fillId="3" borderId="4" xfId="0" applyFont="1" applyFill="1" applyBorder="1" applyAlignment="1">
      <alignment horizontal="center"/>
    </xf>
    <xf numFmtId="0" fontId="13" fillId="5" borderId="4" xfId="0" applyFont="1" applyFill="1" applyBorder="1" applyAlignment="1">
      <alignment horizontal="center"/>
    </xf>
    <xf numFmtId="0" fontId="11" fillId="2" borderId="4" xfId="0" applyFont="1" applyFill="1" applyBorder="1" applyAlignment="1" applyProtection="1">
      <alignment horizontal="center" vertical="center"/>
      <protection locked="0"/>
    </xf>
    <xf numFmtId="0" fontId="13" fillId="7" borderId="4" xfId="0" applyFont="1" applyFill="1" applyBorder="1" applyAlignment="1">
      <alignment horizontal="center"/>
    </xf>
    <xf numFmtId="0" fontId="13" fillId="9" borderId="4" xfId="0" applyFont="1" applyFill="1" applyBorder="1" applyAlignment="1">
      <alignment horizontal="center"/>
    </xf>
    <xf numFmtId="0" fontId="11" fillId="3" borderId="3" xfId="0" applyFont="1" applyFill="1" applyBorder="1" applyProtection="1">
      <protection locked="0"/>
    </xf>
    <xf numFmtId="0" fontId="11" fillId="3" borderId="10" xfId="0" applyFont="1" applyFill="1" applyBorder="1" applyProtection="1">
      <protection locked="0"/>
    </xf>
    <xf numFmtId="0" fontId="11" fillId="3" borderId="0" xfId="0" applyFont="1" applyFill="1" applyAlignment="1">
      <alignment horizontal="center" vertical="center"/>
    </xf>
    <xf numFmtId="0" fontId="10" fillId="3" borderId="4" xfId="0" applyFont="1" applyFill="1" applyBorder="1" applyAlignment="1">
      <alignment horizontal="center" vertical="center"/>
    </xf>
    <xf numFmtId="0" fontId="20" fillId="3" borderId="0" xfId="0" applyFont="1" applyFill="1" applyAlignment="1">
      <alignment horizontal="center"/>
    </xf>
    <xf numFmtId="0" fontId="21" fillId="3" borderId="0" xfId="0" applyFont="1" applyFill="1"/>
    <xf numFmtId="174" fontId="11" fillId="3" borderId="0" xfId="0" applyNumberFormat="1" applyFont="1" applyFill="1" applyAlignment="1">
      <alignment horizontal="left" wrapText="1"/>
    </xf>
    <xf numFmtId="174" fontId="11" fillId="3" borderId="0" xfId="0" applyNumberFormat="1" applyFont="1" applyFill="1" applyAlignment="1">
      <alignment horizontal="center" vertical="center"/>
    </xf>
    <xf numFmtId="174" fontId="10" fillId="3" borderId="0" xfId="0" applyNumberFormat="1" applyFont="1" applyFill="1"/>
    <xf numFmtId="174" fontId="11" fillId="3" borderId="7" xfId="0" applyNumberFormat="1" applyFont="1" applyFill="1" applyBorder="1" applyAlignment="1">
      <alignment horizontal="left"/>
    </xf>
    <xf numFmtId="49" fontId="11" fillId="3" borderId="0" xfId="0" applyNumberFormat="1" applyFont="1" applyFill="1"/>
    <xf numFmtId="0" fontId="10" fillId="3" borderId="0" xfId="0" applyFont="1" applyFill="1" applyAlignment="1">
      <alignment horizontal="left"/>
    </xf>
    <xf numFmtId="14" fontId="11" fillId="3" borderId="0" xfId="0" applyNumberFormat="1" applyFont="1" applyFill="1" applyAlignment="1">
      <alignment horizontal="left" wrapText="1"/>
    </xf>
    <xf numFmtId="167" fontId="11" fillId="3" borderId="0" xfId="0" applyNumberFormat="1" applyFont="1" applyFill="1" applyAlignment="1">
      <alignment horizontal="left"/>
    </xf>
    <xf numFmtId="0" fontId="11" fillId="3" borderId="0" xfId="0" applyFont="1" applyFill="1" applyAlignment="1">
      <alignment horizontal="center" vertical="top"/>
    </xf>
    <xf numFmtId="172" fontId="11" fillId="3" borderId="0" xfId="0" applyNumberFormat="1" applyFont="1" applyFill="1" applyAlignment="1">
      <alignment horizontal="left" wrapText="1"/>
    </xf>
    <xf numFmtId="0" fontId="14" fillId="3" borderId="0" xfId="0" applyFont="1" applyFill="1" applyAlignment="1">
      <alignment horizontal="left" wrapText="1"/>
    </xf>
    <xf numFmtId="169" fontId="11" fillId="3" borderId="0" xfId="0" applyNumberFormat="1" applyFont="1" applyFill="1" applyAlignment="1">
      <alignment horizontal="left"/>
    </xf>
    <xf numFmtId="1" fontId="11" fillId="3" borderId="0" xfId="0" applyNumberFormat="1" applyFont="1" applyFill="1" applyAlignment="1">
      <alignment horizontal="center"/>
    </xf>
    <xf numFmtId="165" fontId="10" fillId="3" borderId="0" xfId="0" applyNumberFormat="1" applyFont="1" applyFill="1" applyAlignment="1">
      <alignment horizontal="left"/>
    </xf>
    <xf numFmtId="168" fontId="11" fillId="3" borderId="0" xfId="0" applyNumberFormat="1" applyFont="1" applyFill="1" applyAlignment="1">
      <alignment horizontal="right"/>
    </xf>
    <xf numFmtId="168" fontId="10" fillId="3" borderId="0" xfId="0" applyNumberFormat="1" applyFont="1" applyFill="1" applyAlignment="1">
      <alignment horizontal="right"/>
    </xf>
    <xf numFmtId="0" fontId="22" fillId="3" borderId="0" xfId="0" applyFont="1" applyFill="1"/>
    <xf numFmtId="0" fontId="11" fillId="3" borderId="0" xfId="0" applyFont="1" applyFill="1" applyAlignment="1" applyProtection="1">
      <alignment vertical="top"/>
      <protection locked="0"/>
    </xf>
    <xf numFmtId="0" fontId="23" fillId="3" borderId="0" xfId="0" applyFont="1" applyFill="1"/>
    <xf numFmtId="0" fontId="24" fillId="3" borderId="0" xfId="0" applyFont="1" applyFill="1" applyAlignment="1">
      <alignment horizontal="left"/>
    </xf>
    <xf numFmtId="0" fontId="23" fillId="3" borderId="0" xfId="0" applyFont="1" applyFill="1" applyAlignment="1">
      <alignment horizontal="center"/>
    </xf>
    <xf numFmtId="1" fontId="23" fillId="3" borderId="0" xfId="0" applyNumberFormat="1" applyFont="1" applyFill="1" applyAlignment="1">
      <alignment horizontal="right"/>
    </xf>
    <xf numFmtId="1" fontId="23" fillId="3" borderId="0" xfId="0" applyNumberFormat="1" applyFont="1" applyFill="1" applyAlignment="1">
      <alignment horizontal="left"/>
    </xf>
    <xf numFmtId="1" fontId="23" fillId="3" borderId="0" xfId="0" applyNumberFormat="1" applyFont="1" applyFill="1" applyAlignment="1">
      <alignment horizontal="center"/>
    </xf>
    <xf numFmtId="0" fontId="23" fillId="3" borderId="0" xfId="0" applyFont="1" applyFill="1" applyAlignment="1">
      <alignment horizontal="center" wrapText="1"/>
    </xf>
    <xf numFmtId="0" fontId="25" fillId="3" borderId="0" xfId="0" applyFont="1" applyFill="1"/>
    <xf numFmtId="0" fontId="11" fillId="3" borderId="0" xfId="0" applyFont="1" applyFill="1" applyAlignment="1">
      <alignment horizontal="right" vertical="center"/>
    </xf>
    <xf numFmtId="0" fontId="11" fillId="0" borderId="0" xfId="0" applyFont="1"/>
    <xf numFmtId="1" fontId="10" fillId="6" borderId="4" xfId="0" applyNumberFormat="1" applyFont="1" applyFill="1" applyBorder="1" applyAlignment="1">
      <alignment horizontal="center"/>
    </xf>
    <xf numFmtId="0" fontId="11" fillId="3" borderId="0" xfId="0" applyFont="1" applyFill="1">
      <extLst>
        <ext xmlns:xfpb="http://schemas.microsoft.com/office/spreadsheetml/2022/featurepropertybag" uri="{C7286773-470A-42A8-94C5-96B5CB345126}">
          <xfpb:xfComplement i="0"/>
        </ext>
      </extLst>
    </xf>
    <xf numFmtId="0" fontId="26" fillId="3" borderId="0" xfId="0" applyFont="1" applyFill="1" applyAlignment="1">
      <alignment horizontal="center" vertical="center"/>
    </xf>
    <xf numFmtId="0" fontId="20" fillId="3" borderId="0" xfId="0" applyFont="1" applyFill="1"/>
    <xf numFmtId="1" fontId="20" fillId="3" borderId="0" xfId="0" applyNumberFormat="1" applyFont="1" applyFill="1" applyAlignment="1">
      <alignment horizontal="left"/>
    </xf>
    <xf numFmtId="1" fontId="17" fillId="3" borderId="0" xfId="0" applyNumberFormat="1" applyFont="1" applyFill="1"/>
    <xf numFmtId="1" fontId="10" fillId="6" borderId="4" xfId="0" applyNumberFormat="1" applyFont="1" applyFill="1" applyBorder="1" applyAlignment="1">
      <alignment horizontal="center" vertical="center"/>
    </xf>
    <xf numFmtId="1" fontId="17" fillId="3" borderId="0" xfId="0" applyNumberFormat="1" applyFont="1" applyFill="1" applyAlignment="1">
      <alignment horizontal="left"/>
    </xf>
    <xf numFmtId="0" fontId="27" fillId="0" borderId="0" xfId="0" applyFont="1" applyAlignment="1">
      <alignment horizontal="left"/>
    </xf>
    <xf numFmtId="0" fontId="13" fillId="0" borderId="0" xfId="0" applyFont="1" applyAlignment="1">
      <alignment horizontal="right"/>
    </xf>
    <xf numFmtId="0" fontId="13" fillId="0" borderId="0" xfId="0" applyFont="1" applyAlignment="1">
      <alignment horizontal="left"/>
    </xf>
    <xf numFmtId="0" fontId="28" fillId="0" borderId="0" xfId="0" applyFont="1" applyAlignment="1">
      <alignment wrapText="1"/>
    </xf>
    <xf numFmtId="0" fontId="28" fillId="0" borderId="0" xfId="0" applyFont="1" applyAlignment="1">
      <alignment horizontal="center"/>
    </xf>
    <xf numFmtId="0" fontId="24" fillId="0" borderId="0" xfId="0" applyFont="1" applyAlignment="1">
      <alignment horizontal="left"/>
    </xf>
    <xf numFmtId="0" fontId="10" fillId="0" borderId="0" xfId="0" applyFont="1"/>
    <xf numFmtId="0" fontId="11" fillId="2" borderId="4" xfId="0" applyFont="1" applyFill="1" applyBorder="1" applyAlignment="1" applyProtection="1">
      <alignment horizontal="center"/>
      <protection locked="0"/>
    </xf>
    <xf numFmtId="0" fontId="11" fillId="0" borderId="0" xfId="0" applyFont="1" applyAlignment="1">
      <alignment horizontal="left" vertical="top"/>
    </xf>
    <xf numFmtId="173" fontId="11" fillId="0" borderId="0" xfId="0" applyNumberFormat="1" applyFont="1" applyAlignment="1">
      <alignment horizontal="left"/>
    </xf>
    <xf numFmtId="169" fontId="10" fillId="0" borderId="0" xfId="0" applyNumberFormat="1" applyFont="1" applyAlignment="1">
      <alignment horizontal="left"/>
    </xf>
    <xf numFmtId="0" fontId="14" fillId="0" borderId="0" xfId="0" applyFont="1" applyAlignment="1">
      <alignment wrapText="1"/>
    </xf>
    <xf numFmtId="172" fontId="11" fillId="0" borderId="0" xfId="0" applyNumberFormat="1" applyFont="1" applyAlignment="1">
      <alignment horizontal="left" wrapText="1"/>
    </xf>
    <xf numFmtId="0" fontId="11" fillId="0" borderId="0" xfId="0" applyFont="1" applyAlignment="1">
      <alignment wrapText="1"/>
    </xf>
    <xf numFmtId="0" fontId="11" fillId="0" borderId="0" xfId="0" applyFont="1" applyAlignment="1">
      <alignment horizontal="left"/>
    </xf>
    <xf numFmtId="167" fontId="11" fillId="0" borderId="0" xfId="0" applyNumberFormat="1" applyFont="1" applyAlignment="1">
      <alignment horizontal="left"/>
    </xf>
    <xf numFmtId="165" fontId="10" fillId="0" borderId="0" xfId="0" applyNumberFormat="1" applyFont="1"/>
    <xf numFmtId="168" fontId="11" fillId="0" borderId="0" xfId="0" applyNumberFormat="1" applyFont="1" applyAlignment="1">
      <alignment horizontal="left"/>
    </xf>
    <xf numFmtId="168" fontId="11" fillId="0" borderId="0" xfId="0" applyNumberFormat="1" applyFont="1"/>
    <xf numFmtId="0" fontId="11" fillId="0" borderId="0" xfId="0" applyFont="1" applyAlignment="1">
      <alignment horizontal="right"/>
    </xf>
    <xf numFmtId="0" fontId="10" fillId="0" borderId="0" xfId="0" applyFont="1" applyAlignment="1">
      <alignment horizontal="left"/>
    </xf>
    <xf numFmtId="0" fontId="11" fillId="2" borderId="4" xfId="0" applyFont="1" applyFill="1" applyBorder="1" applyAlignment="1" applyProtection="1">
      <alignment horizontal="right"/>
      <protection locked="0"/>
    </xf>
    <xf numFmtId="166" fontId="11" fillId="0" borderId="0" xfId="0" applyNumberFormat="1" applyFont="1" applyAlignment="1">
      <alignment horizontal="center"/>
    </xf>
    <xf numFmtId="0" fontId="11" fillId="0" borderId="0" xfId="0" applyFont="1" applyAlignment="1">
      <alignment horizontal="center"/>
    </xf>
    <xf numFmtId="1" fontId="29" fillId="4" borderId="4" xfId="0" applyNumberFormat="1" applyFont="1" applyFill="1" applyBorder="1" applyAlignment="1" applyProtection="1">
      <alignment horizontal="right"/>
      <protection locked="0"/>
    </xf>
    <xf numFmtId="0" fontId="10" fillId="0" borderId="0" xfId="0" applyFont="1" applyAlignment="1">
      <alignment horizontal="right"/>
    </xf>
    <xf numFmtId="165" fontId="29" fillId="4" borderId="4" xfId="0" applyNumberFormat="1" applyFont="1" applyFill="1" applyBorder="1" applyAlignment="1" applyProtection="1">
      <alignment horizontal="center"/>
      <protection locked="0"/>
    </xf>
    <xf numFmtId="0" fontId="16" fillId="0" borderId="0" xfId="0" applyFont="1"/>
    <xf numFmtId="168" fontId="29" fillId="2" borderId="4" xfId="0" applyNumberFormat="1" applyFont="1" applyFill="1" applyBorder="1" applyAlignment="1" applyProtection="1">
      <alignment horizontal="right"/>
      <protection locked="0"/>
    </xf>
    <xf numFmtId="0" fontId="27" fillId="0" borderId="0" xfId="0" applyFont="1" applyAlignment="1">
      <alignment horizontal="right" vertical="center"/>
    </xf>
    <xf numFmtId="168" fontId="28" fillId="9" borderId="0" xfId="0" applyNumberFormat="1" applyFont="1" applyFill="1" applyAlignment="1">
      <alignment horizontal="right" vertical="center"/>
    </xf>
    <xf numFmtId="0" fontId="11" fillId="0" borderId="0" xfId="0" applyFont="1" applyAlignment="1">
      <alignment horizontal="right" vertical="center"/>
    </xf>
    <xf numFmtId="171" fontId="11" fillId="0" borderId="0" xfId="0" applyNumberFormat="1" applyFont="1" applyAlignment="1">
      <alignment horizontal="center"/>
    </xf>
    <xf numFmtId="0" fontId="17" fillId="0" borderId="0" xfId="0" applyFont="1" applyAlignment="1">
      <alignment horizontal="center"/>
    </xf>
    <xf numFmtId="1" fontId="10" fillId="0" borderId="0" xfId="0" applyNumberFormat="1" applyFont="1" applyAlignment="1">
      <alignment horizontal="center"/>
    </xf>
    <xf numFmtId="168" fontId="11" fillId="0" borderId="0" xfId="0" applyNumberFormat="1" applyFont="1" applyAlignment="1">
      <alignment horizontal="center"/>
    </xf>
    <xf numFmtId="5" fontId="10" fillId="0" borderId="0" xfId="0" applyNumberFormat="1" applyFont="1" applyAlignment="1">
      <alignment horizontal="center"/>
    </xf>
    <xf numFmtId="0" fontId="30" fillId="0" borderId="0" xfId="0" applyFont="1" applyAlignment="1">
      <alignment horizontal="center"/>
    </xf>
    <xf numFmtId="0" fontId="30" fillId="0" borderId="0" xfId="0" applyFont="1"/>
    <xf numFmtId="169" fontId="11" fillId="0" borderId="0" xfId="0" applyNumberFormat="1" applyFont="1" applyAlignment="1">
      <alignment horizontal="left"/>
    </xf>
    <xf numFmtId="0" fontId="11" fillId="0" borderId="0" xfId="0" applyFont="1" applyAlignment="1">
      <alignment vertical="top" wrapText="1"/>
    </xf>
    <xf numFmtId="1" fontId="20" fillId="0" borderId="0" xfId="0" applyNumberFormat="1" applyFont="1" applyAlignment="1">
      <alignment horizontal="left"/>
    </xf>
    <xf numFmtId="0" fontId="20" fillId="0" borderId="0" xfId="0" applyFont="1" applyAlignment="1">
      <alignment horizontal="center"/>
    </xf>
    <xf numFmtId="0" fontId="17" fillId="0" borderId="0" xfId="0" applyFont="1"/>
    <xf numFmtId="0" fontId="17" fillId="3" borderId="0" xfId="0" applyFont="1" applyFill="1" applyAlignment="1">
      <alignment horizontal="center" vertical="center"/>
    </xf>
    <xf numFmtId="0" fontId="17" fillId="0" borderId="0" xfId="0" applyFont="1" applyAlignment="1">
      <alignment horizontal="center" vertical="center"/>
    </xf>
    <xf numFmtId="0" fontId="11" fillId="10" borderId="0" xfId="0" applyFont="1" applyFill="1"/>
    <xf numFmtId="0" fontId="17" fillId="10" borderId="0" xfId="0" applyFont="1" applyFill="1" applyAlignment="1">
      <alignment horizontal="center" vertical="center"/>
    </xf>
    <xf numFmtId="0" fontId="11" fillId="10" borderId="0" xfId="0" applyFont="1" applyFill="1" applyAlignment="1">
      <alignment horizontal="center"/>
    </xf>
    <xf numFmtId="0" fontId="17" fillId="10" borderId="0" xfId="0" applyFont="1" applyFill="1" applyAlignment="1">
      <alignment horizontal="center"/>
    </xf>
    <xf numFmtId="0" fontId="26" fillId="10" borderId="0" xfId="0" applyFont="1" applyFill="1" applyAlignment="1">
      <alignment horizontal="center" vertical="center"/>
    </xf>
    <xf numFmtId="0" fontId="18" fillId="0" borderId="0" xfId="0" applyFont="1"/>
    <xf numFmtId="174" fontId="10" fillId="11" borderId="0" xfId="0" applyNumberFormat="1" applyFont="1" applyFill="1" applyAlignment="1">
      <alignment horizontal="left" wrapText="1"/>
    </xf>
    <xf numFmtId="0" fontId="31" fillId="3" borderId="0" xfId="0" applyFont="1" applyFill="1"/>
    <xf numFmtId="174" fontId="11" fillId="3" borderId="0" xfId="0" applyNumberFormat="1" applyFont="1" applyFill="1" applyAlignment="1">
      <alignment horizontal="left"/>
    </xf>
    <xf numFmtId="0" fontId="27" fillId="3" borderId="0" xfId="0" applyFont="1" applyFill="1" applyAlignment="1">
      <alignment horizontal="left"/>
    </xf>
    <xf numFmtId="0" fontId="10" fillId="3" borderId="0" xfId="0" applyFont="1" applyFill="1" applyProtection="1">
      <protection locked="0"/>
    </xf>
    <xf numFmtId="0" fontId="1" fillId="0" borderId="0" xfId="0" applyFont="1" applyProtection="1">
      <protection locked="0"/>
    </xf>
    <xf numFmtId="0" fontId="31" fillId="0" borderId="0" xfId="0" applyFont="1" applyProtection="1">
      <protection locked="0"/>
    </xf>
    <xf numFmtId="0" fontId="17" fillId="3" borderId="0" xfId="0" applyFont="1" applyFill="1"/>
    <xf numFmtId="0" fontId="18" fillId="0" borderId="0" xfId="0" applyFont="1" applyAlignment="1">
      <alignment horizontal="left"/>
    </xf>
    <xf numFmtId="168" fontId="0" fillId="0" borderId="0" xfId="0" applyNumberFormat="1" applyAlignment="1" applyProtection="1">
      <alignment horizontal="left"/>
      <protection locked="0"/>
    </xf>
    <xf numFmtId="168" fontId="0" fillId="0" borderId="0" xfId="0" applyNumberFormat="1" applyProtection="1">
      <protection locked="0"/>
    </xf>
    <xf numFmtId="0" fontId="10" fillId="0" borderId="0" xfId="0" applyFont="1" applyAlignment="1">
      <alignment horizontal="center"/>
    </xf>
    <xf numFmtId="0" fontId="33" fillId="0" borderId="0" xfId="0" applyFont="1" applyProtection="1">
      <protection locked="0"/>
    </xf>
    <xf numFmtId="175" fontId="10" fillId="3" borderId="4" xfId="0" applyNumberFormat="1" applyFont="1" applyFill="1" applyBorder="1"/>
    <xf numFmtId="0" fontId="34" fillId="8" borderId="4" xfId="0" applyFont="1" applyFill="1" applyBorder="1" applyAlignment="1" applyProtection="1">
      <alignment horizontal="center" vertical="center"/>
      <protection hidden="1"/>
    </xf>
    <xf numFmtId="0" fontId="34" fillId="8" borderId="1" xfId="0" applyFont="1" applyFill="1" applyBorder="1" applyProtection="1">
      <protection hidden="1"/>
    </xf>
    <xf numFmtId="2" fontId="34" fillId="8" borderId="4" xfId="0" applyNumberFormat="1" applyFont="1" applyFill="1" applyBorder="1" applyProtection="1">
      <protection hidden="1"/>
    </xf>
    <xf numFmtId="0" fontId="34" fillId="8" borderId="0" xfId="0" applyFont="1" applyFill="1" applyProtection="1">
      <protection hidden="1"/>
    </xf>
    <xf numFmtId="0" fontId="34" fillId="8" borderId="4" xfId="0" applyFont="1" applyFill="1" applyBorder="1" applyProtection="1">
      <protection hidden="1"/>
    </xf>
    <xf numFmtId="169" fontId="34" fillId="8" borderId="4" xfId="0" applyNumberFormat="1" applyFont="1" applyFill="1" applyBorder="1" applyProtection="1">
      <protection hidden="1"/>
    </xf>
    <xf numFmtId="0" fontId="34" fillId="8" borderId="0" xfId="0" applyFont="1" applyFill="1" applyAlignment="1" applyProtection="1">
      <alignment horizontal="left"/>
      <protection hidden="1"/>
    </xf>
    <xf numFmtId="169" fontId="34" fillId="8" borderId="4" xfId="0" applyNumberFormat="1" applyFont="1" applyFill="1" applyBorder="1" applyAlignment="1" applyProtection="1">
      <alignment horizontal="center"/>
      <protection hidden="1"/>
    </xf>
    <xf numFmtId="170" fontId="34" fillId="8" borderId="4" xfId="0" applyNumberFormat="1" applyFont="1" applyFill="1" applyBorder="1" applyAlignment="1" applyProtection="1">
      <alignment horizontal="center"/>
      <protection hidden="1"/>
    </xf>
    <xf numFmtId="0" fontId="34" fillId="8" borderId="4" xfId="0" applyFont="1" applyFill="1" applyBorder="1" applyAlignment="1" applyProtection="1">
      <alignment horizontal="center"/>
      <protection hidden="1"/>
    </xf>
    <xf numFmtId="0" fontId="26" fillId="3" borderId="0" xfId="0" applyFont="1" applyFill="1" applyAlignment="1">
      <alignment horizontal="right"/>
    </xf>
    <xf numFmtId="174" fontId="0" fillId="8" borderId="0" xfId="0" applyNumberFormat="1" applyFill="1" applyAlignment="1">
      <alignment horizontal="center" vertical="center"/>
    </xf>
    <xf numFmtId="0" fontId="11" fillId="3" borderId="0" xfId="0" applyFont="1" applyFill="1" applyAlignment="1" applyProtection="1">
      <alignment horizontal="left"/>
      <protection locked="0"/>
    </xf>
    <xf numFmtId="0" fontId="11" fillId="0" borderId="0" xfId="0" applyFont="1" applyAlignment="1">
      <alignment horizontal="left"/>
    </xf>
    <xf numFmtId="0" fontId="0" fillId="8" borderId="4" xfId="0" applyFill="1" applyBorder="1" applyAlignment="1" applyProtection="1">
      <alignment horizontal="left" vertical="top" wrapText="1"/>
      <protection hidden="1"/>
    </xf>
    <xf numFmtId="165" fontId="29" fillId="4" borderId="1" xfId="0" applyNumberFormat="1" applyFont="1" applyFill="1" applyBorder="1" applyAlignment="1" applyProtection="1">
      <alignment horizontal="left"/>
      <protection locked="0"/>
    </xf>
    <xf numFmtId="165" fontId="29" fillId="4" borderId="2" xfId="0" applyNumberFormat="1" applyFont="1" applyFill="1" applyBorder="1" applyAlignment="1" applyProtection="1">
      <alignment horizontal="left"/>
      <protection locked="0"/>
    </xf>
    <xf numFmtId="165" fontId="29" fillId="4" borderId="3" xfId="0" applyNumberFormat="1" applyFont="1" applyFill="1" applyBorder="1" applyAlignment="1" applyProtection="1">
      <alignment horizontal="left"/>
      <protection locked="0"/>
    </xf>
    <xf numFmtId="0" fontId="11" fillId="2" borderId="1" xfId="0" applyFont="1" applyFill="1" applyBorder="1" applyAlignment="1" applyProtection="1">
      <alignment horizontal="center"/>
      <protection locked="0"/>
    </xf>
    <xf numFmtId="0" fontId="11" fillId="2" borderId="3" xfId="0" applyFont="1" applyFill="1" applyBorder="1" applyAlignment="1" applyProtection="1">
      <alignment horizontal="center"/>
      <protection locked="0"/>
    </xf>
    <xf numFmtId="0" fontId="11" fillId="4" borderId="1" xfId="0" applyFont="1" applyFill="1" applyBorder="1" applyAlignment="1" applyProtection="1">
      <alignment horizontal="left"/>
      <protection locked="0"/>
    </xf>
    <xf numFmtId="0" fontId="11" fillId="4" borderId="2" xfId="0" applyFont="1" applyFill="1" applyBorder="1" applyAlignment="1" applyProtection="1">
      <alignment horizontal="left"/>
      <protection locked="0"/>
    </xf>
    <xf numFmtId="0" fontId="11" fillId="4" borderId="3" xfId="0" applyFont="1" applyFill="1" applyBorder="1" applyAlignment="1" applyProtection="1">
      <alignment horizontal="left"/>
      <protection locked="0"/>
    </xf>
    <xf numFmtId="0" fontId="10" fillId="0" borderId="5" xfId="0" applyFont="1" applyBorder="1" applyAlignment="1">
      <alignment horizontal="center"/>
    </xf>
    <xf numFmtId="1" fontId="24" fillId="3" borderId="0" xfId="0" applyNumberFormat="1" applyFont="1" applyFill="1" applyAlignment="1">
      <alignment horizontal="center"/>
    </xf>
    <xf numFmtId="0" fontId="24" fillId="3" borderId="0" xfId="0" applyFont="1" applyFill="1" applyAlignment="1">
      <alignment horizontal="center"/>
    </xf>
    <xf numFmtId="0" fontId="11" fillId="3" borderId="0" xfId="0" applyFont="1" applyFill="1"/>
    <xf numFmtId="0" fontId="11"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0" xfId="0" applyFont="1" applyFill="1" applyAlignment="1">
      <alignment horizontal="left"/>
    </xf>
    <xf numFmtId="14" fontId="11" fillId="3" borderId="1" xfId="0" applyNumberFormat="1" applyFont="1" applyFill="1" applyBorder="1" applyAlignment="1">
      <alignment horizontal="center" vertical="center"/>
    </xf>
    <xf numFmtId="0" fontId="17" fillId="3" borderId="0" xfId="0" applyFont="1" applyFill="1" applyAlignment="1">
      <alignment horizontal="center"/>
    </xf>
    <xf numFmtId="0" fontId="32" fillId="0" borderId="0" xfId="0" applyFont="1" applyAlignment="1" applyProtection="1">
      <alignment horizontal="left"/>
      <protection locked="0"/>
    </xf>
    <xf numFmtId="0" fontId="32" fillId="0" borderId="0" xfId="0" applyFont="1" applyAlignment="1" applyProtection="1">
      <alignment horizontal="left" vertical="top"/>
      <protection locked="0"/>
    </xf>
    <xf numFmtId="0" fontId="11" fillId="3" borderId="0" xfId="0" applyFont="1" applyFill="1" applyAlignment="1" applyProtection="1">
      <alignment horizontal="left" vertical="center"/>
      <protection locked="0"/>
    </xf>
    <xf numFmtId="0" fontId="10" fillId="3" borderId="0" xfId="0" applyFont="1" applyFill="1" applyAlignment="1" applyProtection="1">
      <alignment horizontal="left" vertical="center"/>
      <protection locked="0"/>
    </xf>
    <xf numFmtId="0" fontId="11" fillId="3" borderId="11" xfId="0" applyFont="1" applyFill="1" applyBorder="1" applyAlignment="1" applyProtection="1">
      <alignment horizontal="left"/>
      <protection locked="0"/>
    </xf>
    <xf numFmtId="0" fontId="11" fillId="3" borderId="12" xfId="0" applyFont="1" applyFill="1" applyBorder="1" applyAlignment="1" applyProtection="1">
      <alignment horizontal="left"/>
      <protection locked="0"/>
    </xf>
    <xf numFmtId="0" fontId="11" fillId="3" borderId="9" xfId="0" applyFont="1" applyFill="1" applyBorder="1" applyAlignment="1" applyProtection="1">
      <alignment horizontal="left"/>
      <protection locked="0"/>
    </xf>
    <xf numFmtId="0" fontId="11" fillId="3" borderId="5" xfId="0" applyFont="1" applyFill="1" applyBorder="1" applyAlignment="1" applyProtection="1">
      <alignment horizontal="left"/>
      <protection locked="0"/>
    </xf>
    <xf numFmtId="0" fontId="11" fillId="3" borderId="10" xfId="0" applyFont="1" applyFill="1" applyBorder="1" applyAlignment="1" applyProtection="1">
      <alignment horizontal="left"/>
      <protection locked="0"/>
    </xf>
    <xf numFmtId="0" fontId="11" fillId="3"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13" fillId="3" borderId="0" xfId="0" applyFont="1" applyFill="1" applyAlignment="1">
      <alignment horizontal="center"/>
    </xf>
    <xf numFmtId="0" fontId="11" fillId="3" borderId="6" xfId="0" applyFont="1" applyFill="1" applyBorder="1" applyAlignment="1" applyProtection="1">
      <alignment horizontal="left"/>
      <protection locked="0"/>
    </xf>
    <xf numFmtId="0" fontId="11" fillId="3" borderId="7" xfId="0" applyFont="1" applyFill="1" applyBorder="1" applyAlignment="1" applyProtection="1">
      <alignment horizontal="left"/>
      <protection locked="0"/>
    </xf>
    <xf numFmtId="0" fontId="11" fillId="3" borderId="8" xfId="0" applyFont="1" applyFill="1" applyBorder="1" applyAlignment="1" applyProtection="1">
      <alignment horizontal="left"/>
      <protection locked="0"/>
    </xf>
    <xf numFmtId="0" fontId="11" fillId="3" borderId="11" xfId="0" applyFont="1" applyFill="1" applyBorder="1" applyAlignment="1" applyProtection="1">
      <alignment horizontal="left" vertical="center"/>
      <protection locked="0"/>
    </xf>
    <xf numFmtId="0" fontId="11" fillId="3" borderId="12" xfId="0" applyFont="1" applyFill="1" applyBorder="1" applyAlignment="1" applyProtection="1">
      <alignment horizontal="left" vertical="center"/>
      <protection locked="0"/>
    </xf>
    <xf numFmtId="0" fontId="11" fillId="3" borderId="9" xfId="0" applyFont="1" applyFill="1" applyBorder="1" applyAlignment="1" applyProtection="1">
      <alignment horizontal="left" vertical="center"/>
      <protection locked="0"/>
    </xf>
    <xf numFmtId="0" fontId="11" fillId="3" borderId="5" xfId="0" applyFont="1" applyFill="1" applyBorder="1" applyAlignment="1" applyProtection="1">
      <alignment horizontal="left" vertical="center"/>
      <protection locked="0"/>
    </xf>
    <xf numFmtId="0" fontId="11" fillId="3" borderId="10" xfId="0" applyFont="1" applyFill="1" applyBorder="1" applyAlignment="1" applyProtection="1">
      <alignment horizontal="left" vertical="center"/>
      <protection locked="0"/>
    </xf>
    <xf numFmtId="0" fontId="11" fillId="3" borderId="0" xfId="0" applyFont="1" applyFill="1" applyAlignment="1">
      <alignment horizontal="center"/>
    </xf>
    <xf numFmtId="0" fontId="11" fillId="3" borderId="6" xfId="0" applyFont="1" applyFill="1" applyBorder="1" applyAlignment="1" applyProtection="1">
      <alignment horizontal="left" vertical="center"/>
      <protection locked="0"/>
    </xf>
    <xf numFmtId="0" fontId="11" fillId="3" borderId="7" xfId="0" applyFont="1" applyFill="1" applyBorder="1" applyAlignment="1" applyProtection="1">
      <alignment horizontal="left" vertical="center"/>
      <protection locked="0"/>
    </xf>
    <xf numFmtId="0" fontId="11" fillId="3" borderId="8" xfId="0" applyFont="1" applyFill="1" applyBorder="1" applyAlignment="1" applyProtection="1">
      <alignment horizontal="left" vertical="center"/>
      <protection locked="0"/>
    </xf>
  </cellXfs>
  <cellStyles count="2">
    <cellStyle name="Hyperlink" xfId="1" builtinId="8"/>
    <cellStyle name="Normal" xfId="0" builtinId="0"/>
  </cellStyles>
  <dxfs count="34">
    <dxf>
      <font>
        <b/>
        <i val="0"/>
        <strike val="0"/>
      </font>
      <fill>
        <patternFill>
          <bgColor rgb="FFFF3300"/>
        </patternFill>
      </fill>
    </dxf>
    <dxf>
      <font>
        <b val="0"/>
        <i val="0"/>
      </font>
      <fill>
        <patternFill patternType="none">
          <bgColor auto="1"/>
        </patternFill>
      </fill>
    </dxf>
    <dxf>
      <font>
        <b val="0"/>
        <i val="0"/>
      </font>
      <fill>
        <patternFill patternType="none">
          <bgColor auto="1"/>
        </patternFill>
      </fill>
    </dxf>
    <dxf>
      <font>
        <b val="0"/>
        <i val="0"/>
      </font>
      <fill>
        <patternFill patternType="none">
          <bgColor auto="1"/>
        </patternFill>
      </fill>
    </dxf>
    <dxf>
      <font>
        <b val="0"/>
        <i val="0"/>
      </font>
      <fill>
        <patternFill patternType="none">
          <bgColor auto="1"/>
        </patternFill>
      </fill>
    </dxf>
    <dxf>
      <font>
        <b val="0"/>
        <i val="0"/>
      </font>
      <fill>
        <patternFill patternType="none">
          <bgColor auto="1"/>
        </patternFill>
      </fill>
    </dxf>
    <dxf>
      <font>
        <b val="0"/>
        <i val="0"/>
      </font>
      <fill>
        <patternFill patternType="none">
          <bgColor auto="1"/>
        </patternFill>
      </fill>
    </dxf>
    <dxf>
      <fill>
        <patternFill>
          <bgColor rgb="FFFF7C80"/>
        </patternFill>
      </fill>
    </dxf>
    <dxf>
      <fill>
        <patternFill>
          <bgColor rgb="FFFF0000"/>
        </patternFill>
      </fill>
    </dxf>
    <dxf>
      <font>
        <b/>
        <i val="0"/>
      </font>
      <fill>
        <patternFill>
          <bgColor rgb="FFFF0000"/>
        </patternFill>
      </fill>
    </dxf>
    <dxf>
      <numFmt numFmtId="0" formatCode="General"/>
    </dxf>
    <dxf>
      <numFmt numFmtId="0" formatCode="General"/>
    </dxf>
    <dxf>
      <numFmt numFmtId="0" formatCode="General"/>
    </dxf>
    <dxf>
      <numFmt numFmtId="0" formatCode="General"/>
    </dxf>
    <dxf>
      <protection locked="0" hidden="0"/>
    </dxf>
    <dxf>
      <protection locked="0" hidden="0"/>
    </dxf>
    <dxf>
      <protection locked="0" hidden="0"/>
    </dxf>
    <dxf>
      <protection locked="0" hidden="0"/>
    </dxf>
    <dxf>
      <numFmt numFmtId="168" formatCode="&quot;£&quot;#,##0.0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s>
  <tableStyles count="0" defaultTableStyle="TableStyleMedium2" defaultPivotStyle="PivotStyleLight16"/>
  <colors>
    <mruColors>
      <color rgb="FFFFD5DA"/>
      <color rgb="FFFF3300"/>
      <color rgb="FFFF5050"/>
      <color rgb="FFFF66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8" Type="http://schemas.openxmlformats.org/officeDocument/2006/relationships/hyperlink" Target="#Vent_Order!A1"/><Relationship Id="rId13" Type="http://schemas.openxmlformats.org/officeDocument/2006/relationships/image" Target="../media/image3.jpeg"/><Relationship Id="rId3" Type="http://schemas.openxmlformats.org/officeDocument/2006/relationships/hyperlink" Target="#Customers!A1"/><Relationship Id="rId7" Type="http://schemas.openxmlformats.org/officeDocument/2006/relationships/hyperlink" Target="#Kit_Order!A1"/><Relationship Id="rId12" Type="http://schemas.openxmlformats.org/officeDocument/2006/relationships/image" Target="../media/image2.jpeg"/><Relationship Id="rId2" Type="http://schemas.openxmlformats.org/officeDocument/2006/relationships/hyperlink" Target="#Input!A1"/><Relationship Id="rId1" Type="http://schemas.openxmlformats.org/officeDocument/2006/relationships/image" Target="../media/image1.png"/><Relationship Id="rId6" Type="http://schemas.openxmlformats.org/officeDocument/2006/relationships/hyperlink" Target="#Glass_Order!A1"/><Relationship Id="rId11" Type="http://schemas.openxmlformats.org/officeDocument/2006/relationships/hyperlink" Target="#Confirmation!Print_Area"/><Relationship Id="rId5" Type="http://schemas.openxmlformats.org/officeDocument/2006/relationships/hyperlink" Target="#Fabrcation!A1"/><Relationship Id="rId10" Type="http://schemas.openxmlformats.org/officeDocument/2006/relationships/hyperlink" Target="#Glass!A1"/><Relationship Id="rId4" Type="http://schemas.openxmlformats.org/officeDocument/2006/relationships/hyperlink" Target="#Quote!A1"/><Relationship Id="rId9" Type="http://schemas.openxmlformats.org/officeDocument/2006/relationships/hyperlink" Target="#Delivery!A1"/></Relationships>
</file>

<file path=xl/drawings/_rels/drawing2.xml.rels><?xml version="1.0" encoding="UTF-8" standalone="yes"?>
<Relationships xmlns="http://schemas.openxmlformats.org/package/2006/relationships"><Relationship Id="rId8" Type="http://schemas.openxmlformats.org/officeDocument/2006/relationships/image" Target="../media/image11.jpeg"/><Relationship Id="rId13" Type="http://schemas.openxmlformats.org/officeDocument/2006/relationships/image" Target="../media/image16.jpeg"/><Relationship Id="rId18" Type="http://schemas.openxmlformats.org/officeDocument/2006/relationships/hyperlink" Target="#Customers!A1"/><Relationship Id="rId26" Type="http://schemas.openxmlformats.org/officeDocument/2006/relationships/hyperlink" Target="#Confirmation!Print_Area"/><Relationship Id="rId3" Type="http://schemas.openxmlformats.org/officeDocument/2006/relationships/image" Target="../media/image6.jpeg"/><Relationship Id="rId21" Type="http://schemas.openxmlformats.org/officeDocument/2006/relationships/hyperlink" Target="#Glass_Order!A1"/><Relationship Id="rId7" Type="http://schemas.openxmlformats.org/officeDocument/2006/relationships/image" Target="../media/image10.jpeg"/><Relationship Id="rId12" Type="http://schemas.openxmlformats.org/officeDocument/2006/relationships/image" Target="../media/image15.jpeg"/><Relationship Id="rId17" Type="http://schemas.openxmlformats.org/officeDocument/2006/relationships/hyperlink" Target="#Input!A1"/><Relationship Id="rId25" Type="http://schemas.openxmlformats.org/officeDocument/2006/relationships/hyperlink" Target="#Glass!A1"/><Relationship Id="rId2" Type="http://schemas.openxmlformats.org/officeDocument/2006/relationships/image" Target="../media/image5.jpeg"/><Relationship Id="rId16" Type="http://schemas.openxmlformats.org/officeDocument/2006/relationships/image" Target="../media/image19.jpeg"/><Relationship Id="rId20" Type="http://schemas.openxmlformats.org/officeDocument/2006/relationships/hyperlink" Target="#Fabrcation!A1"/><Relationship Id="rId1" Type="http://schemas.openxmlformats.org/officeDocument/2006/relationships/image" Target="../media/image4.jpeg"/><Relationship Id="rId6" Type="http://schemas.openxmlformats.org/officeDocument/2006/relationships/image" Target="../media/image9.jpeg"/><Relationship Id="rId11" Type="http://schemas.openxmlformats.org/officeDocument/2006/relationships/image" Target="../media/image14.jpeg"/><Relationship Id="rId24" Type="http://schemas.openxmlformats.org/officeDocument/2006/relationships/hyperlink" Target="#Delivery!A1"/><Relationship Id="rId5" Type="http://schemas.openxmlformats.org/officeDocument/2006/relationships/image" Target="../media/image8.png"/><Relationship Id="rId15" Type="http://schemas.openxmlformats.org/officeDocument/2006/relationships/image" Target="../media/image18.jpeg"/><Relationship Id="rId23" Type="http://schemas.openxmlformats.org/officeDocument/2006/relationships/hyperlink" Target="#Vent_Order!A1"/><Relationship Id="rId10" Type="http://schemas.openxmlformats.org/officeDocument/2006/relationships/image" Target="../media/image13.jpeg"/><Relationship Id="rId19" Type="http://schemas.openxmlformats.org/officeDocument/2006/relationships/hyperlink" Target="#Quote!A1"/><Relationship Id="rId4" Type="http://schemas.openxmlformats.org/officeDocument/2006/relationships/image" Target="../media/image7.jpeg"/><Relationship Id="rId9" Type="http://schemas.openxmlformats.org/officeDocument/2006/relationships/image" Target="../media/image12.jpeg"/><Relationship Id="rId14" Type="http://schemas.openxmlformats.org/officeDocument/2006/relationships/image" Target="../media/image17.jpeg"/><Relationship Id="rId22" Type="http://schemas.openxmlformats.org/officeDocument/2006/relationships/hyperlink" Target="#Kit_Order!A1"/><Relationship Id="rId27" Type="http://schemas.openxmlformats.org/officeDocument/2006/relationships/image" Target="../media/image20.jpeg"/></Relationships>
</file>

<file path=xl/drawings/_rels/drawing3.xml.rels><?xml version="1.0" encoding="UTF-8" standalone="yes"?>
<Relationships xmlns="http://schemas.openxmlformats.org/package/2006/relationships"><Relationship Id="rId8" Type="http://schemas.openxmlformats.org/officeDocument/2006/relationships/hyperlink" Target="#Kit_Order!A1"/><Relationship Id="rId3" Type="http://schemas.openxmlformats.org/officeDocument/2006/relationships/hyperlink" Target="#Input!A1"/><Relationship Id="rId7" Type="http://schemas.openxmlformats.org/officeDocument/2006/relationships/hyperlink" Target="#Glass_Order!Print_Area"/><Relationship Id="rId12" Type="http://schemas.openxmlformats.org/officeDocument/2006/relationships/hyperlink" Target="#Glass_Order!A1"/><Relationship Id="rId2" Type="http://schemas.openxmlformats.org/officeDocument/2006/relationships/image" Target="../media/image22.png"/><Relationship Id="rId1" Type="http://schemas.openxmlformats.org/officeDocument/2006/relationships/image" Target="../media/image21.png"/><Relationship Id="rId6" Type="http://schemas.openxmlformats.org/officeDocument/2006/relationships/hyperlink" Target="#Fabrcation!A1"/><Relationship Id="rId11" Type="http://schemas.openxmlformats.org/officeDocument/2006/relationships/hyperlink" Target="#Glass!A1"/><Relationship Id="rId5" Type="http://schemas.openxmlformats.org/officeDocument/2006/relationships/hyperlink" Target="#Quote!A1"/><Relationship Id="rId10" Type="http://schemas.openxmlformats.org/officeDocument/2006/relationships/hyperlink" Target="#Delivery!A1"/><Relationship Id="rId4" Type="http://schemas.openxmlformats.org/officeDocument/2006/relationships/hyperlink" Target="#Customers!A1"/><Relationship Id="rId9" Type="http://schemas.openxmlformats.org/officeDocument/2006/relationships/hyperlink" Target="#Vent_Order!A1"/></Relationships>
</file>

<file path=xl/drawings/_rels/drawing4.xml.rels><?xml version="1.0" encoding="UTF-8" standalone="yes"?>
<Relationships xmlns="http://schemas.openxmlformats.org/package/2006/relationships"><Relationship Id="rId8" Type="http://schemas.openxmlformats.org/officeDocument/2006/relationships/hyperlink" Target="#Glass_Order!A1"/><Relationship Id="rId13" Type="http://schemas.openxmlformats.org/officeDocument/2006/relationships/hyperlink" Target="#Confirmation!Print_Area"/><Relationship Id="rId3" Type="http://schemas.openxmlformats.org/officeDocument/2006/relationships/image" Target="../media/image24.png"/><Relationship Id="rId7" Type="http://schemas.openxmlformats.org/officeDocument/2006/relationships/hyperlink" Target="#Fabrcation!A1"/><Relationship Id="rId12" Type="http://schemas.openxmlformats.org/officeDocument/2006/relationships/hyperlink" Target="#Glass!A1"/><Relationship Id="rId2" Type="http://schemas.openxmlformats.org/officeDocument/2006/relationships/image" Target="../media/image22.png"/><Relationship Id="rId1" Type="http://schemas.openxmlformats.org/officeDocument/2006/relationships/image" Target="../media/image23.png"/><Relationship Id="rId6" Type="http://schemas.openxmlformats.org/officeDocument/2006/relationships/hyperlink" Target="#Quote!A1"/><Relationship Id="rId11" Type="http://schemas.openxmlformats.org/officeDocument/2006/relationships/hyperlink" Target="#Delivery!A1"/><Relationship Id="rId5" Type="http://schemas.openxmlformats.org/officeDocument/2006/relationships/hyperlink" Target="#Customers!A1"/><Relationship Id="rId10" Type="http://schemas.openxmlformats.org/officeDocument/2006/relationships/hyperlink" Target="#Vent_Order!A1"/><Relationship Id="rId4" Type="http://schemas.openxmlformats.org/officeDocument/2006/relationships/hyperlink" Target="#Input!A1"/><Relationship Id="rId9" Type="http://schemas.openxmlformats.org/officeDocument/2006/relationships/hyperlink" Target="#Kit_Order!A1"/></Relationships>
</file>

<file path=xl/drawings/_rels/drawing5.xml.rels><?xml version="1.0" encoding="UTF-8" standalone="yes"?>
<Relationships xmlns="http://schemas.openxmlformats.org/package/2006/relationships"><Relationship Id="rId8" Type="http://schemas.openxmlformats.org/officeDocument/2006/relationships/hyperlink" Target="#Kit_Order!A1"/><Relationship Id="rId3" Type="http://schemas.openxmlformats.org/officeDocument/2006/relationships/hyperlink" Target="#Input!A1"/><Relationship Id="rId7" Type="http://schemas.openxmlformats.org/officeDocument/2006/relationships/hyperlink" Target="#Confirmation!Print_Area"/><Relationship Id="rId2" Type="http://schemas.openxmlformats.org/officeDocument/2006/relationships/image" Target="../media/image26.jpg"/><Relationship Id="rId1" Type="http://schemas.openxmlformats.org/officeDocument/2006/relationships/image" Target="../media/image25.jpg"/><Relationship Id="rId6" Type="http://schemas.openxmlformats.org/officeDocument/2006/relationships/hyperlink" Target="#Fabrcation!A1"/><Relationship Id="rId11" Type="http://schemas.openxmlformats.org/officeDocument/2006/relationships/hyperlink" Target="#Glass!A1"/><Relationship Id="rId5" Type="http://schemas.openxmlformats.org/officeDocument/2006/relationships/hyperlink" Target="#Quote!A1"/><Relationship Id="rId10" Type="http://schemas.openxmlformats.org/officeDocument/2006/relationships/hyperlink" Target="#Delivery!A1"/><Relationship Id="rId4" Type="http://schemas.openxmlformats.org/officeDocument/2006/relationships/hyperlink" Target="#Customers!A1"/><Relationship Id="rId9" Type="http://schemas.openxmlformats.org/officeDocument/2006/relationships/hyperlink" Target="#Vent_Order!A1"/></Relationships>
</file>

<file path=xl/drawings/_rels/drawing6.xml.rels><?xml version="1.0" encoding="UTF-8" standalone="yes"?>
<Relationships xmlns="http://schemas.openxmlformats.org/package/2006/relationships"><Relationship Id="rId8" Type="http://schemas.openxmlformats.org/officeDocument/2006/relationships/hyperlink" Target="#Vent_Order!A1"/><Relationship Id="rId3" Type="http://schemas.openxmlformats.org/officeDocument/2006/relationships/hyperlink" Target="#Customers!A1"/><Relationship Id="rId7" Type="http://schemas.openxmlformats.org/officeDocument/2006/relationships/hyperlink" Target="#Kit_Order!A1"/><Relationship Id="rId12" Type="http://schemas.openxmlformats.org/officeDocument/2006/relationships/image" Target="../media/image28.jpeg"/><Relationship Id="rId2" Type="http://schemas.openxmlformats.org/officeDocument/2006/relationships/hyperlink" Target="#Input!A1"/><Relationship Id="rId1" Type="http://schemas.openxmlformats.org/officeDocument/2006/relationships/image" Target="../media/image27.png"/><Relationship Id="rId6" Type="http://schemas.openxmlformats.org/officeDocument/2006/relationships/hyperlink" Target="#Glass_Order!A1"/><Relationship Id="rId11" Type="http://schemas.openxmlformats.org/officeDocument/2006/relationships/hyperlink" Target="#Confirmation!Print_Area"/><Relationship Id="rId5" Type="http://schemas.openxmlformats.org/officeDocument/2006/relationships/hyperlink" Target="#Fabrcation!A1"/><Relationship Id="rId10" Type="http://schemas.openxmlformats.org/officeDocument/2006/relationships/hyperlink" Target="#Glass!A1"/><Relationship Id="rId4" Type="http://schemas.openxmlformats.org/officeDocument/2006/relationships/hyperlink" Target="#Quote!A1"/><Relationship Id="rId9" Type="http://schemas.openxmlformats.org/officeDocument/2006/relationships/hyperlink" Target="#Delivery!A1"/></Relationships>
</file>

<file path=xl/drawings/_rels/drawing7.xml.rels><?xml version="1.0" encoding="UTF-8" standalone="yes"?>
<Relationships xmlns="http://schemas.openxmlformats.org/package/2006/relationships"><Relationship Id="rId8" Type="http://schemas.openxmlformats.org/officeDocument/2006/relationships/hyperlink" Target="#Delivery!A1"/><Relationship Id="rId3" Type="http://schemas.openxmlformats.org/officeDocument/2006/relationships/hyperlink" Target="#Quote!A1"/><Relationship Id="rId7" Type="http://schemas.openxmlformats.org/officeDocument/2006/relationships/hyperlink" Target="#Vent_Order!A1"/><Relationship Id="rId2" Type="http://schemas.openxmlformats.org/officeDocument/2006/relationships/hyperlink" Target="#Customers!A1"/><Relationship Id="rId1" Type="http://schemas.openxmlformats.org/officeDocument/2006/relationships/hyperlink" Target="#Input!A1"/><Relationship Id="rId6" Type="http://schemas.openxmlformats.org/officeDocument/2006/relationships/hyperlink" Target="#Kit_Order!A1"/><Relationship Id="rId11" Type="http://schemas.openxmlformats.org/officeDocument/2006/relationships/image" Target="../media/image29.jpeg"/><Relationship Id="rId5" Type="http://schemas.openxmlformats.org/officeDocument/2006/relationships/hyperlink" Target="#Glass_Order!A1"/><Relationship Id="rId10" Type="http://schemas.openxmlformats.org/officeDocument/2006/relationships/hyperlink" Target="#Confirmation!Print_Area"/><Relationship Id="rId4" Type="http://schemas.openxmlformats.org/officeDocument/2006/relationships/hyperlink" Target="#Fabrcation!A1"/><Relationship Id="rId9" Type="http://schemas.openxmlformats.org/officeDocument/2006/relationships/hyperlink" Target="#Glass!A1"/></Relationships>
</file>

<file path=xl/drawings/_rels/drawing8.xml.rels><?xml version="1.0" encoding="UTF-8" standalone="yes"?>
<Relationships xmlns="http://schemas.openxmlformats.org/package/2006/relationships"><Relationship Id="rId8" Type="http://schemas.openxmlformats.org/officeDocument/2006/relationships/hyperlink" Target="#Delivery!A1"/><Relationship Id="rId3" Type="http://schemas.openxmlformats.org/officeDocument/2006/relationships/hyperlink" Target="#Quote!A1"/><Relationship Id="rId7" Type="http://schemas.openxmlformats.org/officeDocument/2006/relationships/hyperlink" Target="#Vent_Order!A1"/><Relationship Id="rId2" Type="http://schemas.openxmlformats.org/officeDocument/2006/relationships/hyperlink" Target="#Customers!A1"/><Relationship Id="rId1" Type="http://schemas.openxmlformats.org/officeDocument/2006/relationships/hyperlink" Target="#Input!A1"/><Relationship Id="rId6" Type="http://schemas.openxmlformats.org/officeDocument/2006/relationships/hyperlink" Target="#Kit_Order!A1"/><Relationship Id="rId5" Type="http://schemas.openxmlformats.org/officeDocument/2006/relationships/hyperlink" Target="#Glass_Order!A1"/><Relationship Id="rId10" Type="http://schemas.openxmlformats.org/officeDocument/2006/relationships/hyperlink" Target="#Confirmation!Print_Area"/><Relationship Id="rId4" Type="http://schemas.openxmlformats.org/officeDocument/2006/relationships/hyperlink" Target="#Fabrcation!A1"/><Relationship Id="rId9" Type="http://schemas.openxmlformats.org/officeDocument/2006/relationships/hyperlink" Target="#Glass!A1"/></Relationships>
</file>

<file path=xl/drawings/_rels/drawing9.xml.rels><?xml version="1.0" encoding="UTF-8" standalone="yes"?>
<Relationships xmlns="http://schemas.openxmlformats.org/package/2006/relationships"><Relationship Id="rId8" Type="http://schemas.openxmlformats.org/officeDocument/2006/relationships/hyperlink" Target="#Delivery!A1"/><Relationship Id="rId3" Type="http://schemas.openxmlformats.org/officeDocument/2006/relationships/hyperlink" Target="#Quote!A1"/><Relationship Id="rId7" Type="http://schemas.openxmlformats.org/officeDocument/2006/relationships/hyperlink" Target="#Vent_Order!A1"/><Relationship Id="rId2" Type="http://schemas.openxmlformats.org/officeDocument/2006/relationships/hyperlink" Target="#Customers!A1"/><Relationship Id="rId1" Type="http://schemas.openxmlformats.org/officeDocument/2006/relationships/hyperlink" Target="#Input!A1"/><Relationship Id="rId6" Type="http://schemas.openxmlformats.org/officeDocument/2006/relationships/hyperlink" Target="#Kit_Order!A1"/><Relationship Id="rId5" Type="http://schemas.openxmlformats.org/officeDocument/2006/relationships/hyperlink" Target="#Glass_Order!A1"/><Relationship Id="rId10" Type="http://schemas.openxmlformats.org/officeDocument/2006/relationships/hyperlink" Target="#Confirmation!Print_Area"/><Relationship Id="rId4" Type="http://schemas.openxmlformats.org/officeDocument/2006/relationships/hyperlink" Target="#Fabrcation!A1"/><Relationship Id="rId9" Type="http://schemas.openxmlformats.org/officeDocument/2006/relationships/hyperlink" Target="#Glass!A1"/></Relationships>
</file>

<file path=xl/drawings/_rels/drawing10.xml.rels><?xml version="1.0" encoding="UTF-8" standalone="yes"?>
<Relationships xmlns="http://schemas.openxmlformats.org/package/2006/relationships"><Relationship Id="rId8" Type="http://schemas.openxmlformats.org/officeDocument/2006/relationships/hyperlink" Target="#Delivery!A1"/><Relationship Id="rId3" Type="http://schemas.openxmlformats.org/officeDocument/2006/relationships/hyperlink" Target="#Quote!A1"/><Relationship Id="rId7" Type="http://schemas.openxmlformats.org/officeDocument/2006/relationships/hyperlink" Target="#Vent_Order!A1"/><Relationship Id="rId2" Type="http://schemas.openxmlformats.org/officeDocument/2006/relationships/hyperlink" Target="#Customers!A1"/><Relationship Id="rId1" Type="http://schemas.openxmlformats.org/officeDocument/2006/relationships/hyperlink" Target="#Input!A1"/><Relationship Id="rId6" Type="http://schemas.openxmlformats.org/officeDocument/2006/relationships/hyperlink" Target="#Kit_Order!A1"/><Relationship Id="rId5" Type="http://schemas.openxmlformats.org/officeDocument/2006/relationships/hyperlink" Target="#Glass_Order!A1"/><Relationship Id="rId10" Type="http://schemas.openxmlformats.org/officeDocument/2006/relationships/hyperlink" Target="#Confirmation!Print_Area"/><Relationship Id="rId4" Type="http://schemas.openxmlformats.org/officeDocument/2006/relationships/hyperlink" Target="#Fabrcation!A1"/><Relationship Id="rId9" Type="http://schemas.openxmlformats.org/officeDocument/2006/relationships/hyperlink" Target="#Glass!A1"/></Relationships>
</file>

<file path=xl/drawings/drawing1.xml><?xml version="1.0" encoding="utf-8"?>
<xdr:wsDr xmlns:xdr="http://schemas.openxmlformats.org/drawingml/2006/spreadsheetDrawing" xmlns:a="http://schemas.openxmlformats.org/drawingml/2006/main">
  <xdr:twoCellAnchor editAs="absolute">
    <xdr:from>
      <xdr:col>7</xdr:col>
      <xdr:colOff>32326</xdr:colOff>
      <xdr:row>0</xdr:row>
      <xdr:rowOff>142239</xdr:rowOff>
    </xdr:from>
    <xdr:to>
      <xdr:col>9</xdr:col>
      <xdr:colOff>71119</xdr:colOff>
      <xdr:row>2</xdr:row>
      <xdr:rowOff>50800</xdr:rowOff>
    </xdr:to>
    <xdr:sp macro="" textlink="">
      <xdr:nvSpPr>
        <xdr:cNvPr id="3" name="TextBox 2">
          <a:extLst>
            <a:ext uri="{FF2B5EF4-FFF2-40B4-BE49-F238E27FC236}">
              <a16:creationId xmlns:a16="http://schemas.microsoft.com/office/drawing/2014/main" id="{D4F19072-503C-C7AA-DF2B-708BF188C19A}"/>
            </a:ext>
          </a:extLst>
        </xdr:cNvPr>
        <xdr:cNvSpPr txBox="1"/>
      </xdr:nvSpPr>
      <xdr:spPr>
        <a:xfrm>
          <a:off x="5813366" y="142239"/>
          <a:ext cx="1847273" cy="274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tlCol="0" anchor="ctr" anchorCtr="0">
          <a:scene3d>
            <a:camera prst="orthographicFront"/>
            <a:lightRig rig="threePt" dir="t"/>
          </a:scene3d>
          <a:sp3d prstMaterial="powder"/>
        </a:bodyPr>
        <a:lstStyle/>
        <a:p>
          <a:pPr algn="r"/>
          <a:r>
            <a:rPr lang="en-GB" sz="1000" b="1">
              <a:solidFill>
                <a:schemeClr val="tx1"/>
              </a:solidFill>
              <a:latin typeface="Arial" panose="020B0604020202020204" pitchFamily="34" charset="0"/>
              <a:cs typeface="Arial" panose="020B0604020202020204" pitchFamily="34" charset="0"/>
            </a:rPr>
            <a:t>Roof</a:t>
          </a:r>
          <a:r>
            <a:rPr lang="en-GB" sz="1000" b="1" baseline="0">
              <a:solidFill>
                <a:schemeClr val="tx1"/>
              </a:solidFill>
              <a:latin typeface="Arial" panose="020B0604020202020204" pitchFamily="34" charset="0"/>
              <a:cs typeface="Arial" panose="020B0604020202020204" pitchFamily="34" charset="0"/>
            </a:rPr>
            <a:t> Make Software  Ver.</a:t>
          </a:r>
          <a:endParaRPr lang="en-GB" sz="1000" b="1">
            <a:solidFill>
              <a:schemeClr val="tx1"/>
            </a:solidFill>
            <a:latin typeface="Arial" panose="020B0604020202020204" pitchFamily="34" charset="0"/>
            <a:cs typeface="Arial" panose="020B0604020202020204" pitchFamily="34" charset="0"/>
          </a:endParaRPr>
        </a:p>
      </xdr:txBody>
    </xdr:sp>
    <xdr:clientData/>
  </xdr:twoCellAnchor>
  <xdr:twoCellAnchor>
    <xdr:from>
      <xdr:col>3</xdr:col>
      <xdr:colOff>222647</xdr:colOff>
      <xdr:row>6</xdr:row>
      <xdr:rowOff>84130</xdr:rowOff>
    </xdr:from>
    <xdr:to>
      <xdr:col>4</xdr:col>
      <xdr:colOff>216145</xdr:colOff>
      <xdr:row>7</xdr:row>
      <xdr:rowOff>137043</xdr:rowOff>
    </xdr:to>
    <xdr:sp macro="" textlink="$D$18">
      <xdr:nvSpPr>
        <xdr:cNvPr id="12" name="TextBox 11">
          <a:extLst>
            <a:ext uri="{FF2B5EF4-FFF2-40B4-BE49-F238E27FC236}">
              <a16:creationId xmlns:a16="http://schemas.microsoft.com/office/drawing/2014/main" id="{1F0F1562-312F-7806-F56F-20DB4D8D0B16}"/>
            </a:ext>
          </a:extLst>
        </xdr:cNvPr>
        <xdr:cNvSpPr txBox="1"/>
      </xdr:nvSpPr>
      <xdr:spPr>
        <a:xfrm>
          <a:off x="3395205" y="1183168"/>
          <a:ext cx="902036" cy="236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0556A91-5FF2-4242-81C7-341A2BC76B20}" type="TxLink">
            <a:rPr lang="en-US" sz="1100" b="0" i="0" u="none" strike="noStrike">
              <a:solidFill>
                <a:srgbClr val="000000"/>
              </a:solidFill>
              <a:latin typeface="Arial;"/>
            </a:rPr>
            <a:pPr/>
            <a:t>2000mm</a:t>
          </a:fld>
          <a:endParaRPr lang="en-GB" sz="1100">
            <a:latin typeface="Arial;"/>
          </a:endParaRPr>
        </a:p>
      </xdr:txBody>
    </xdr:sp>
    <xdr:clientData/>
  </xdr:twoCellAnchor>
  <xdr:twoCellAnchor>
    <xdr:from>
      <xdr:col>2</xdr:col>
      <xdr:colOff>545721</xdr:colOff>
      <xdr:row>10</xdr:row>
      <xdr:rowOff>28736</xdr:rowOff>
    </xdr:from>
    <xdr:to>
      <xdr:col>2</xdr:col>
      <xdr:colOff>1300529</xdr:colOff>
      <xdr:row>11</xdr:row>
      <xdr:rowOff>151695</xdr:rowOff>
    </xdr:to>
    <xdr:sp macro="" textlink="$D$20">
      <xdr:nvSpPr>
        <xdr:cNvPr id="13" name="TextBox 12">
          <a:extLst>
            <a:ext uri="{FF2B5EF4-FFF2-40B4-BE49-F238E27FC236}">
              <a16:creationId xmlns:a16="http://schemas.microsoft.com/office/drawing/2014/main" id="{4DA57690-5812-4D5E-BC1F-804E1B03B077}"/>
            </a:ext>
          </a:extLst>
        </xdr:cNvPr>
        <xdr:cNvSpPr txBox="1"/>
      </xdr:nvSpPr>
      <xdr:spPr>
        <a:xfrm>
          <a:off x="2216259" y="1860467"/>
          <a:ext cx="754808" cy="306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4E8FA124-8BA0-465E-BABB-2C22C152A39E}" type="TxLink">
            <a:rPr lang="en-US" sz="1100" b="0" i="0" u="none" strike="noStrike">
              <a:solidFill>
                <a:srgbClr val="000000"/>
              </a:solidFill>
              <a:latin typeface="Arial;"/>
            </a:rPr>
            <a:pPr algn="l"/>
            <a:t>1000mm</a:t>
          </a:fld>
          <a:endParaRPr lang="en-GB" sz="1100">
            <a:latin typeface="Arial;"/>
          </a:endParaRPr>
        </a:p>
      </xdr:txBody>
    </xdr:sp>
    <xdr:clientData/>
  </xdr:twoCellAnchor>
  <xdr:twoCellAnchor>
    <xdr:from>
      <xdr:col>10</xdr:col>
      <xdr:colOff>88699</xdr:colOff>
      <xdr:row>1</xdr:row>
      <xdr:rowOff>497</xdr:rowOff>
    </xdr:from>
    <xdr:to>
      <xdr:col>13</xdr:col>
      <xdr:colOff>770467</xdr:colOff>
      <xdr:row>41</xdr:row>
      <xdr:rowOff>177797</xdr:rowOff>
    </xdr:to>
    <xdr:sp macro="" textlink="">
      <xdr:nvSpPr>
        <xdr:cNvPr id="14" name="TextBox 13">
          <a:extLst>
            <a:ext uri="{FF2B5EF4-FFF2-40B4-BE49-F238E27FC236}">
              <a16:creationId xmlns:a16="http://schemas.microsoft.com/office/drawing/2014/main" id="{CA066CC0-96E8-F43E-64D1-8ECA477076CF}"/>
            </a:ext>
          </a:extLst>
        </xdr:cNvPr>
        <xdr:cNvSpPr txBox="1"/>
      </xdr:nvSpPr>
      <xdr:spPr>
        <a:xfrm>
          <a:off x="8504566" y="497"/>
          <a:ext cx="2696834" cy="7627967"/>
        </a:xfrm>
        <a:prstGeom prst="rect">
          <a:avLst/>
        </a:prstGeom>
        <a:solidFill>
          <a:schemeClr val="lt1"/>
        </a:solidFill>
        <a:ln w="25400"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1">
              <a:latin typeface="Arial" panose="020B0604020202020204" pitchFamily="34" charset="0"/>
              <a:cs typeface="Arial" panose="020B0604020202020204" pitchFamily="34" charset="0"/>
            </a:rPr>
            <a:t>PLEASE</a:t>
          </a:r>
          <a:r>
            <a:rPr lang="en-GB" sz="1050" b="1" baseline="0">
              <a:latin typeface="Arial" panose="020B0604020202020204" pitchFamily="34" charset="0"/>
              <a:cs typeface="Arial" panose="020B0604020202020204" pitchFamily="34" charset="0"/>
            </a:rPr>
            <a:t> READ</a:t>
          </a:r>
        </a:p>
        <a:p>
          <a:endParaRPr lang="en-GB" sz="1050" b="1" baseline="0">
            <a:latin typeface="Arial" panose="020B0604020202020204" pitchFamily="34" charset="0"/>
            <a:cs typeface="Arial" panose="020B0604020202020204" pitchFamily="34" charset="0"/>
          </a:endParaRPr>
        </a:p>
        <a:p>
          <a:r>
            <a:rPr lang="en-GB" sz="1050" b="1" baseline="0">
              <a:solidFill>
                <a:schemeClr val="dk1"/>
              </a:solidFill>
              <a:effectLst/>
              <a:latin typeface="Arial" panose="020B0604020202020204" pitchFamily="34" charset="0"/>
              <a:ea typeface="+mn-ea"/>
              <a:cs typeface="Arial" panose="020B0604020202020204" pitchFamily="34" charset="0"/>
            </a:rPr>
            <a:t>BACKUP YOUR PROGRAM </a:t>
          </a:r>
          <a:endParaRPr lang="en-GB" sz="1050">
            <a:effectLst/>
            <a:latin typeface="Arial" panose="020B0604020202020204" pitchFamily="34" charset="0"/>
            <a:cs typeface="Arial" panose="020B0604020202020204" pitchFamily="34" charset="0"/>
          </a:endParaRPr>
        </a:p>
        <a:p>
          <a:r>
            <a:rPr lang="en-GB" sz="1050" b="0" baseline="0">
              <a:solidFill>
                <a:schemeClr val="dk1"/>
              </a:solidFill>
              <a:effectLst/>
              <a:latin typeface="Arial" panose="020B0604020202020204" pitchFamily="34" charset="0"/>
              <a:ea typeface="+mn-ea"/>
              <a:cs typeface="Arial" panose="020B0604020202020204" pitchFamily="34" charset="0"/>
            </a:rPr>
            <a:t>It is important to make a copy of this Excel file, once you start entering customer information.  NB please follow data protection rules. </a:t>
          </a:r>
          <a:endParaRPr lang="en-GB" sz="1050">
            <a:effectLst/>
            <a:latin typeface="Arial" panose="020B0604020202020204" pitchFamily="34" charset="0"/>
            <a:cs typeface="Arial" panose="020B0604020202020204" pitchFamily="34" charset="0"/>
          </a:endParaRPr>
        </a:p>
        <a:p>
          <a:endParaRPr lang="en-GB" sz="1050" b="1" baseline="0">
            <a:latin typeface="Arial" panose="020B0604020202020204" pitchFamily="34" charset="0"/>
            <a:cs typeface="Arial" panose="020B0604020202020204" pitchFamily="34" charset="0"/>
          </a:endParaRPr>
        </a:p>
        <a:p>
          <a:r>
            <a:rPr lang="en-GB" sz="1050" b="1" baseline="0">
              <a:latin typeface="Arial" panose="020B0604020202020204" pitchFamily="34" charset="0"/>
              <a:cs typeface="Arial" panose="020B0604020202020204" pitchFamily="34" charset="0"/>
            </a:rPr>
            <a:t>RIDGES</a:t>
          </a:r>
        </a:p>
        <a:p>
          <a:r>
            <a:rPr lang="en-GB" sz="1050" b="1" baseline="0">
              <a:solidFill>
                <a:schemeClr val="dk1"/>
              </a:solidFill>
              <a:effectLst/>
              <a:latin typeface="Arial" panose="020B0604020202020204" pitchFamily="34" charset="0"/>
              <a:ea typeface="+mn-ea"/>
              <a:cs typeface="Arial" panose="020B0604020202020204" pitchFamily="34" charset="0"/>
            </a:rPr>
            <a:t>Ridge</a:t>
          </a:r>
          <a:r>
            <a:rPr lang="en-GB" sz="1050" b="1" baseline="0">
              <a:latin typeface="Arial" panose="020B0604020202020204" pitchFamily="34" charset="0"/>
              <a:cs typeface="Arial" panose="020B0604020202020204" pitchFamily="34" charset="0"/>
            </a:rPr>
            <a:t> must be at least  120mm between width and depth</a:t>
          </a:r>
        </a:p>
        <a:p>
          <a:r>
            <a:rPr lang="en-GB" sz="1050" b="0">
              <a:latin typeface="Arial" panose="020B0604020202020204" pitchFamily="34" charset="0"/>
              <a:cs typeface="Arial" panose="020B0604020202020204" pitchFamily="34" charset="0"/>
            </a:rPr>
            <a:t>If ridge is less than 120mm, then adjust</a:t>
          </a:r>
          <a:r>
            <a:rPr lang="en-GB" sz="1050" b="0" baseline="0">
              <a:latin typeface="Arial" panose="020B0604020202020204" pitchFamily="34" charset="0"/>
              <a:cs typeface="Arial" panose="020B0604020202020204" pitchFamily="34" charset="0"/>
            </a:rPr>
            <a:t> width  or/and depth to make ridge longer. </a:t>
          </a:r>
          <a:endParaRPr lang="en-GB" sz="1050" b="0">
            <a:latin typeface="Arial" panose="020B0604020202020204" pitchFamily="34" charset="0"/>
            <a:cs typeface="Arial" panose="020B0604020202020204" pitchFamily="34" charset="0"/>
          </a:endParaRPr>
        </a:p>
        <a:p>
          <a:endParaRPr lang="en-GB" sz="1050" b="1">
            <a:latin typeface="Arial" panose="020B0604020202020204" pitchFamily="34" charset="0"/>
            <a:cs typeface="Arial" panose="020B0604020202020204" pitchFamily="34" charset="0"/>
          </a:endParaRPr>
        </a:p>
        <a:p>
          <a:r>
            <a:rPr lang="en-GB" sz="1050" b="1">
              <a:latin typeface="Arial" panose="020B0604020202020204" pitchFamily="34" charset="0"/>
              <a:cs typeface="Arial" panose="020B0604020202020204" pitchFamily="34" charset="0"/>
            </a:rPr>
            <a:t>VENTS</a:t>
          </a:r>
        </a:p>
        <a:p>
          <a:r>
            <a:rPr lang="en-GB" sz="1050">
              <a:latin typeface="Arial" panose="020B0604020202020204" pitchFamily="34" charset="0"/>
              <a:cs typeface="Arial" panose="020B0604020202020204" pitchFamily="34" charset="0"/>
            </a:rPr>
            <a:t>Minimum ridge length must be 600mm to accomadate a vent in roof. </a:t>
          </a:r>
        </a:p>
        <a:p>
          <a:r>
            <a:rPr lang="en-GB" sz="1050" b="1" baseline="0">
              <a:latin typeface="Arial" panose="020B0604020202020204" pitchFamily="34" charset="0"/>
              <a:cs typeface="Arial" panose="020B0604020202020204" pitchFamily="34" charset="0"/>
            </a:rPr>
            <a:t>Use the Vent order form to order a vent</a:t>
          </a:r>
        </a:p>
        <a:p>
          <a:r>
            <a:rPr lang="en-GB" sz="1050" baseline="0">
              <a:latin typeface="Arial" panose="020B0604020202020204" pitchFamily="34" charset="0"/>
              <a:cs typeface="Arial" panose="020B0604020202020204" pitchFamily="34" charset="0"/>
            </a:rPr>
            <a:t>Enter the size of roof which requires a vent then go to vent order form sheet and email to info@roofinabox.co.uk</a:t>
          </a:r>
        </a:p>
        <a:p>
          <a:endParaRPr lang="en-GB" sz="1050" b="0" baseline="0">
            <a:latin typeface="Arial" panose="020B0604020202020204" pitchFamily="34" charset="0"/>
            <a:cs typeface="Arial" panose="020B0604020202020204" pitchFamily="34" charset="0"/>
          </a:endParaRPr>
        </a:p>
        <a:p>
          <a:r>
            <a:rPr lang="en-GB" sz="1050" b="1" baseline="0">
              <a:latin typeface="Arial" panose="020B0604020202020204" pitchFamily="34" charset="0"/>
              <a:cs typeface="Arial" panose="020B0604020202020204" pitchFamily="34" charset="0"/>
            </a:rPr>
            <a:t>OVER SIZED ROOF</a:t>
          </a:r>
        </a:p>
        <a:p>
          <a:r>
            <a:rPr lang="en-GB" sz="1050" b="0" baseline="0">
              <a:latin typeface="Arial" panose="020B0604020202020204" pitchFamily="34" charset="0"/>
              <a:cs typeface="Arial" panose="020B0604020202020204" pitchFamily="34" charset="0"/>
            </a:rPr>
            <a:t>Roofs Larger tham 2920mm  x 1650mm.</a:t>
          </a:r>
        </a:p>
        <a:p>
          <a:r>
            <a:rPr lang="en-GB" sz="1050" baseline="0">
              <a:latin typeface="Arial" panose="020B0604020202020204" pitchFamily="34" charset="0"/>
              <a:cs typeface="Arial" panose="020B0604020202020204" pitchFamily="34" charset="0"/>
            </a:rPr>
            <a:t>Oversizes roof kits can be ordered.  Call  0333 049 0162 for details.</a:t>
          </a:r>
        </a:p>
        <a:p>
          <a:endParaRPr lang="en-GB" sz="1050" baseline="0">
            <a:latin typeface="Arial" panose="020B0604020202020204" pitchFamily="34" charset="0"/>
            <a:cs typeface="Arial" panose="020B0604020202020204" pitchFamily="34" charset="0"/>
          </a:endParaRPr>
        </a:p>
        <a:p>
          <a:r>
            <a:rPr lang="en-GB" sz="1050" b="1" baseline="0">
              <a:latin typeface="Arial" panose="020B0604020202020204" pitchFamily="34" charset="0"/>
              <a:cs typeface="Arial" panose="020B0604020202020204" pitchFamily="34" charset="0"/>
            </a:rPr>
            <a:t>KIT PRICES</a:t>
          </a:r>
        </a:p>
        <a:p>
          <a:r>
            <a:rPr lang="en-GB" sz="1050" baseline="0">
              <a:latin typeface="Arial" panose="020B0604020202020204" pitchFamily="34" charset="0"/>
              <a:cs typeface="Arial" panose="020B0604020202020204" pitchFamily="34" charset="0"/>
            </a:rPr>
            <a:t>Select the 'kit Qty Price ' (green input box) see kit prices ie, selecting 5, means you order in lots of 5 kits at a time. All kits prices are updated automatically.</a:t>
          </a:r>
        </a:p>
        <a:p>
          <a:endParaRPr lang="en-GB" sz="1050">
            <a:latin typeface="Arial" panose="020B0604020202020204" pitchFamily="34" charset="0"/>
            <a:cs typeface="Arial" panose="020B0604020202020204" pitchFamily="34" charset="0"/>
          </a:endParaRPr>
        </a:p>
        <a:p>
          <a:r>
            <a:rPr lang="en-GB" sz="1050" b="1" baseline="0">
              <a:solidFill>
                <a:schemeClr val="dk1"/>
              </a:solidFill>
              <a:effectLst/>
              <a:latin typeface="Arial" panose="020B0604020202020204" pitchFamily="34" charset="0"/>
              <a:ea typeface="+mn-ea"/>
              <a:cs typeface="Arial" panose="020B0604020202020204" pitchFamily="34" charset="0"/>
            </a:rPr>
            <a:t>UPDATES</a:t>
          </a:r>
          <a:endParaRPr lang="en-GB" sz="1050">
            <a:effectLst/>
            <a:latin typeface="Arial" panose="020B0604020202020204" pitchFamily="34" charset="0"/>
            <a:cs typeface="Arial" panose="020B0604020202020204" pitchFamily="34" charset="0"/>
          </a:endParaRPr>
        </a:p>
        <a:p>
          <a:r>
            <a:rPr lang="en-GB" sz="1050" b="1" baseline="0">
              <a:solidFill>
                <a:schemeClr val="dk1"/>
              </a:solidFill>
              <a:effectLst/>
              <a:latin typeface="Arial" panose="020B0604020202020204" pitchFamily="34" charset="0"/>
              <a:ea typeface="+mn-ea"/>
              <a:cs typeface="Arial" panose="020B0604020202020204" pitchFamily="34" charset="0"/>
            </a:rPr>
            <a:t>Check for new updates. </a:t>
          </a:r>
        </a:p>
        <a:p>
          <a:r>
            <a:rPr lang="en-GB" sz="1050" b="0" baseline="0">
              <a:solidFill>
                <a:schemeClr val="dk1"/>
              </a:solidFill>
              <a:effectLst/>
              <a:latin typeface="Arial" panose="020B0604020202020204" pitchFamily="34" charset="0"/>
              <a:ea typeface="+mn-ea"/>
              <a:cs typeface="Arial" panose="020B0604020202020204" pitchFamily="34" charset="0"/>
            </a:rPr>
            <a:t>Makle a copy of your excel  document prior to loadng an update.  Once saved, you can then cut and past your customer information into the new version.  Go to www.roofinabox.co.uk for more information. </a:t>
          </a:r>
          <a:endParaRPr lang="en-GB" sz="1050">
            <a:latin typeface="Arial" panose="020B0604020202020204" pitchFamily="34" charset="0"/>
            <a:cs typeface="Arial" panose="020B0604020202020204" pitchFamily="34" charset="0"/>
          </a:endParaRPr>
        </a:p>
      </xdr:txBody>
    </xdr:sp>
    <xdr:clientData fPrintsWithSheet="0"/>
  </xdr:twoCellAnchor>
  <xdr:twoCellAnchor editAs="absolute">
    <xdr:from>
      <xdr:col>2</xdr:col>
      <xdr:colOff>772031</xdr:colOff>
      <xdr:row>5</xdr:row>
      <xdr:rowOff>162007</xdr:rowOff>
    </xdr:from>
    <xdr:to>
      <xdr:col>5</xdr:col>
      <xdr:colOff>297329</xdr:colOff>
      <xdr:row>14</xdr:row>
      <xdr:rowOff>102740</xdr:rowOff>
    </xdr:to>
    <xdr:pic>
      <xdr:nvPicPr>
        <xdr:cNvPr id="29" name="Picture 28">
          <a:extLst>
            <a:ext uri="{FF2B5EF4-FFF2-40B4-BE49-F238E27FC236}">
              <a16:creationId xmlns:a16="http://schemas.microsoft.com/office/drawing/2014/main" id="{CD87BAE0-5FD0-A437-AD96-99B6AC76834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442569" y="1077872"/>
          <a:ext cx="2569635" cy="1589291"/>
        </a:xfrm>
        <a:prstGeom prst="rect">
          <a:avLst/>
        </a:prstGeom>
      </xdr:spPr>
    </xdr:pic>
    <xdr:clientData/>
  </xdr:twoCellAnchor>
  <xdr:twoCellAnchor>
    <xdr:from>
      <xdr:col>0</xdr:col>
      <xdr:colOff>0</xdr:colOff>
      <xdr:row>1</xdr:row>
      <xdr:rowOff>25400</xdr:rowOff>
    </xdr:from>
    <xdr:to>
      <xdr:col>0</xdr:col>
      <xdr:colOff>1444234</xdr:colOff>
      <xdr:row>37</xdr:row>
      <xdr:rowOff>103866</xdr:rowOff>
    </xdr:to>
    <xdr:grpSp>
      <xdr:nvGrpSpPr>
        <xdr:cNvPr id="18" name="Group 17">
          <a:extLst>
            <a:ext uri="{FF2B5EF4-FFF2-40B4-BE49-F238E27FC236}">
              <a16:creationId xmlns:a16="http://schemas.microsoft.com/office/drawing/2014/main" id="{0F94C127-2FDD-41C4-AE82-F304E867131E}"/>
            </a:ext>
          </a:extLst>
        </xdr:cNvPr>
        <xdr:cNvGrpSpPr/>
      </xdr:nvGrpSpPr>
      <xdr:grpSpPr>
        <a:xfrm>
          <a:off x="0" y="211667"/>
          <a:ext cx="1444234" cy="6784066"/>
          <a:chOff x="0" y="381000"/>
          <a:chExt cx="1444234" cy="6784066"/>
        </a:xfrm>
      </xdr:grpSpPr>
      <xdr:sp macro="" textlink="">
        <xdr:nvSpPr>
          <xdr:cNvPr id="19" name="TextBox 18">
            <a:hlinkClick xmlns:r="http://schemas.openxmlformats.org/officeDocument/2006/relationships" r:id="rId2"/>
            <a:extLst>
              <a:ext uri="{FF2B5EF4-FFF2-40B4-BE49-F238E27FC236}">
                <a16:creationId xmlns:a16="http://schemas.microsoft.com/office/drawing/2014/main" id="{22CFF410-5122-B7F9-C6A8-D896ED959B90}"/>
              </a:ext>
            </a:extLst>
          </xdr:cNvPr>
          <xdr:cNvSpPr txBox="1"/>
        </xdr:nvSpPr>
        <xdr:spPr>
          <a:xfrm>
            <a:off x="0" y="381000"/>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20" name="TextBox 19">
            <a:hlinkClick xmlns:r="http://schemas.openxmlformats.org/officeDocument/2006/relationships" r:id="rId3"/>
            <a:extLst>
              <a:ext uri="{FF2B5EF4-FFF2-40B4-BE49-F238E27FC236}">
                <a16:creationId xmlns:a16="http://schemas.microsoft.com/office/drawing/2014/main" id="{3FE46637-D518-B6A1-13E9-9A824D485755}"/>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21" name="TextBox 20">
            <a:hlinkClick xmlns:r="http://schemas.openxmlformats.org/officeDocument/2006/relationships" r:id="rId4"/>
            <a:extLst>
              <a:ext uri="{FF2B5EF4-FFF2-40B4-BE49-F238E27FC236}">
                <a16:creationId xmlns:a16="http://schemas.microsoft.com/office/drawing/2014/main" id="{4B2B8FE4-FFA4-A60A-3814-DB24D9B089FE}"/>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22" name="TextBox 21">
            <a:hlinkClick xmlns:r="http://schemas.openxmlformats.org/officeDocument/2006/relationships" r:id="rId5"/>
            <a:extLst>
              <a:ext uri="{FF2B5EF4-FFF2-40B4-BE49-F238E27FC236}">
                <a16:creationId xmlns:a16="http://schemas.microsoft.com/office/drawing/2014/main" id="{7F38129D-2BC1-F905-6417-78186CFCDA92}"/>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23" name="TextBox 22">
            <a:hlinkClick xmlns:r="http://schemas.openxmlformats.org/officeDocument/2006/relationships" r:id="rId6"/>
            <a:extLst>
              <a:ext uri="{FF2B5EF4-FFF2-40B4-BE49-F238E27FC236}">
                <a16:creationId xmlns:a16="http://schemas.microsoft.com/office/drawing/2014/main" id="{22428082-0309-D5DC-6D6A-8DDC9EBD919E}"/>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24" name="TextBox 23">
            <a:hlinkClick xmlns:r="http://schemas.openxmlformats.org/officeDocument/2006/relationships" r:id="rId7"/>
            <a:extLst>
              <a:ext uri="{FF2B5EF4-FFF2-40B4-BE49-F238E27FC236}">
                <a16:creationId xmlns:a16="http://schemas.microsoft.com/office/drawing/2014/main" id="{9A0B2EE0-4115-709E-CE06-DC722A066F56}"/>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25" name="TextBox 24">
            <a:hlinkClick xmlns:r="http://schemas.openxmlformats.org/officeDocument/2006/relationships" r:id="rId8"/>
            <a:extLst>
              <a:ext uri="{FF2B5EF4-FFF2-40B4-BE49-F238E27FC236}">
                <a16:creationId xmlns:a16="http://schemas.microsoft.com/office/drawing/2014/main" id="{13E568FF-B54E-EC74-26C2-B31F98B754AF}"/>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26" name="TextBox 25">
            <a:hlinkClick xmlns:r="http://schemas.openxmlformats.org/officeDocument/2006/relationships" r:id="rId9"/>
            <a:extLst>
              <a:ext uri="{FF2B5EF4-FFF2-40B4-BE49-F238E27FC236}">
                <a16:creationId xmlns:a16="http://schemas.microsoft.com/office/drawing/2014/main" id="{F4A09E37-8764-9DDD-7D49-BEE2B6B7118F}"/>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27" name="TextBox 26">
            <a:hlinkClick xmlns:r="http://schemas.openxmlformats.org/officeDocument/2006/relationships" r:id="rId10"/>
            <a:extLst>
              <a:ext uri="{FF2B5EF4-FFF2-40B4-BE49-F238E27FC236}">
                <a16:creationId xmlns:a16="http://schemas.microsoft.com/office/drawing/2014/main" id="{54A56C21-145B-CEBA-5EEC-78F0BDD41342}"/>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28" name="TextBox 27">
            <a:hlinkClick xmlns:r="http://schemas.openxmlformats.org/officeDocument/2006/relationships" r:id="rId11"/>
            <a:extLst>
              <a:ext uri="{FF2B5EF4-FFF2-40B4-BE49-F238E27FC236}">
                <a16:creationId xmlns:a16="http://schemas.microsoft.com/office/drawing/2014/main" id="{81F335D8-25A8-ABE7-7DBF-D1AA46E01542}"/>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twoCellAnchor editAs="oneCell">
    <xdr:from>
      <xdr:col>1</xdr:col>
      <xdr:colOff>101600</xdr:colOff>
      <xdr:row>1</xdr:row>
      <xdr:rowOff>126204</xdr:rowOff>
    </xdr:from>
    <xdr:to>
      <xdr:col>3</xdr:col>
      <xdr:colOff>223520</xdr:colOff>
      <xdr:row>5</xdr:row>
      <xdr:rowOff>91440</xdr:rowOff>
    </xdr:to>
    <xdr:pic>
      <xdr:nvPicPr>
        <xdr:cNvPr id="4" name="Picture 3">
          <a:extLst>
            <a:ext uri="{FF2B5EF4-FFF2-40B4-BE49-F238E27FC236}">
              <a16:creationId xmlns:a16="http://schemas.microsoft.com/office/drawing/2014/main" id="{46769867-98CD-C53D-2560-0DCE386532A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84960" y="309084"/>
          <a:ext cx="1808480" cy="696756"/>
        </a:xfrm>
        <a:prstGeom prst="rect">
          <a:avLst/>
        </a:prstGeom>
      </xdr:spPr>
    </xdr:pic>
    <xdr:clientData/>
  </xdr:twoCellAnchor>
  <xdr:twoCellAnchor editAs="oneCell">
    <xdr:from>
      <xdr:col>10</xdr:col>
      <xdr:colOff>436880</xdr:colOff>
      <xdr:row>37</xdr:row>
      <xdr:rowOff>54804</xdr:rowOff>
    </xdr:from>
    <xdr:to>
      <xdr:col>13</xdr:col>
      <xdr:colOff>375920</xdr:colOff>
      <xdr:row>41</xdr:row>
      <xdr:rowOff>16035</xdr:rowOff>
    </xdr:to>
    <xdr:pic>
      <xdr:nvPicPr>
        <xdr:cNvPr id="5" name="Picture 4">
          <a:extLst>
            <a:ext uri="{FF2B5EF4-FFF2-40B4-BE49-F238E27FC236}">
              <a16:creationId xmlns:a16="http://schemas.microsoft.com/office/drawing/2014/main" id="{522A507D-0CF5-4B94-87FF-B235ACA7E2A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46160" y="6821364"/>
          <a:ext cx="1910080" cy="692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51112</xdr:colOff>
      <xdr:row>18</xdr:row>
      <xdr:rowOff>130516</xdr:rowOff>
    </xdr:from>
    <xdr:to>
      <xdr:col>9</xdr:col>
      <xdr:colOff>563534</xdr:colOff>
      <xdr:row>20</xdr:row>
      <xdr:rowOff>65102</xdr:rowOff>
    </xdr:to>
    <xdr:pic>
      <xdr:nvPicPr>
        <xdr:cNvPr id="91" name="Picture 90">
          <a:extLst>
            <a:ext uri="{FF2B5EF4-FFF2-40B4-BE49-F238E27FC236}">
              <a16:creationId xmlns:a16="http://schemas.microsoft.com/office/drawing/2014/main" id="{EE86584B-17DE-4DBF-9AC7-D2C48DBC01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2024" y="3419148"/>
          <a:ext cx="512422" cy="299989"/>
        </a:xfrm>
        <a:prstGeom prst="rect">
          <a:avLst/>
        </a:prstGeom>
      </xdr:spPr>
    </xdr:pic>
    <xdr:clientData/>
  </xdr:twoCellAnchor>
  <xdr:twoCellAnchor editAs="absolute">
    <xdr:from>
      <xdr:col>9</xdr:col>
      <xdr:colOff>723315</xdr:colOff>
      <xdr:row>17</xdr:row>
      <xdr:rowOff>163712</xdr:rowOff>
    </xdr:from>
    <xdr:to>
      <xdr:col>9</xdr:col>
      <xdr:colOff>1079088</xdr:colOff>
      <xdr:row>21</xdr:row>
      <xdr:rowOff>47290</xdr:rowOff>
    </xdr:to>
    <xdr:pic>
      <xdr:nvPicPr>
        <xdr:cNvPr id="82" name="Picture 81">
          <a:extLst>
            <a:ext uri="{FF2B5EF4-FFF2-40B4-BE49-F238E27FC236}">
              <a16:creationId xmlns:a16="http://schemas.microsoft.com/office/drawing/2014/main" id="{0C72DA68-4B4E-B8AE-3884-037E32D25C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549205">
          <a:off x="6574227" y="3269642"/>
          <a:ext cx="355773" cy="614385"/>
        </a:xfrm>
        <a:prstGeom prst="rect">
          <a:avLst/>
        </a:prstGeom>
      </xdr:spPr>
    </xdr:pic>
    <xdr:clientData/>
  </xdr:twoCellAnchor>
  <xdr:twoCellAnchor editAs="absolute">
    <xdr:from>
      <xdr:col>9</xdr:col>
      <xdr:colOff>380094</xdr:colOff>
      <xdr:row>27</xdr:row>
      <xdr:rowOff>6276</xdr:rowOff>
    </xdr:from>
    <xdr:to>
      <xdr:col>9</xdr:col>
      <xdr:colOff>904921</xdr:colOff>
      <xdr:row>29</xdr:row>
      <xdr:rowOff>95005</xdr:rowOff>
    </xdr:to>
    <xdr:pic>
      <xdr:nvPicPr>
        <xdr:cNvPr id="33" name="Picture 32">
          <a:extLst>
            <a:ext uri="{FF2B5EF4-FFF2-40B4-BE49-F238E27FC236}">
              <a16:creationId xmlns:a16="http://schemas.microsoft.com/office/drawing/2014/main" id="{E6C6B1ED-C107-DBA7-B908-CF6621A6E40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31006" y="4939223"/>
          <a:ext cx="524827" cy="454133"/>
        </a:xfrm>
        <a:prstGeom prst="rect">
          <a:avLst/>
        </a:prstGeom>
      </xdr:spPr>
    </xdr:pic>
    <xdr:clientData/>
  </xdr:twoCellAnchor>
  <xdr:twoCellAnchor editAs="absolute">
    <xdr:from>
      <xdr:col>9</xdr:col>
      <xdr:colOff>288266</xdr:colOff>
      <xdr:row>21</xdr:row>
      <xdr:rowOff>120978</xdr:rowOff>
    </xdr:from>
    <xdr:to>
      <xdr:col>9</xdr:col>
      <xdr:colOff>1123332</xdr:colOff>
      <xdr:row>23</xdr:row>
      <xdr:rowOff>176157</xdr:rowOff>
    </xdr:to>
    <xdr:pic>
      <xdr:nvPicPr>
        <xdr:cNvPr id="80" name="Picture 79">
          <a:extLst>
            <a:ext uri="{FF2B5EF4-FFF2-40B4-BE49-F238E27FC236}">
              <a16:creationId xmlns:a16="http://schemas.microsoft.com/office/drawing/2014/main" id="{A0059096-1C20-5F30-4CF3-B332C529362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5905548">
          <a:off x="6346420" y="3750473"/>
          <a:ext cx="420582" cy="835066"/>
        </a:xfrm>
        <a:prstGeom prst="rect">
          <a:avLst/>
        </a:prstGeom>
      </xdr:spPr>
    </xdr:pic>
    <xdr:clientData/>
  </xdr:twoCellAnchor>
  <xdr:twoCellAnchor editAs="absolute">
    <xdr:from>
      <xdr:col>7</xdr:col>
      <xdr:colOff>144961</xdr:colOff>
      <xdr:row>1</xdr:row>
      <xdr:rowOff>1108</xdr:rowOff>
    </xdr:from>
    <xdr:to>
      <xdr:col>9</xdr:col>
      <xdr:colOff>1209398</xdr:colOff>
      <xdr:row>2</xdr:row>
      <xdr:rowOff>134886</xdr:rowOff>
    </xdr:to>
    <xdr:sp macro="" textlink="">
      <xdr:nvSpPr>
        <xdr:cNvPr id="2" name="TextBox 1">
          <a:extLst>
            <a:ext uri="{FF2B5EF4-FFF2-40B4-BE49-F238E27FC236}">
              <a16:creationId xmlns:a16="http://schemas.microsoft.com/office/drawing/2014/main" id="{C7BC4BBC-D9C5-4F1E-BEC5-DCF208A15F1C}"/>
            </a:ext>
          </a:extLst>
        </xdr:cNvPr>
        <xdr:cNvSpPr txBox="1"/>
      </xdr:nvSpPr>
      <xdr:spPr>
        <a:xfrm>
          <a:off x="5358868" y="184407"/>
          <a:ext cx="1829332" cy="3230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cene3d>
            <a:camera prst="orthographicFront"/>
            <a:lightRig rig="threePt" dir="t"/>
          </a:scene3d>
          <a:sp3d prstMaterial="powder"/>
        </a:bodyPr>
        <a:lstStyle/>
        <a:p>
          <a:r>
            <a:rPr lang="en-GB" sz="1800">
              <a:solidFill>
                <a:schemeClr val="bg2">
                  <a:lumMod val="25000"/>
                </a:schemeClr>
              </a:solidFill>
            </a:rPr>
            <a:t>Fabrication Sheet</a:t>
          </a:r>
        </a:p>
      </xdr:txBody>
    </xdr:sp>
    <xdr:clientData/>
  </xdr:twoCellAnchor>
  <xdr:twoCellAnchor>
    <xdr:from>
      <xdr:col>3</xdr:col>
      <xdr:colOff>808870</xdr:colOff>
      <xdr:row>4</xdr:row>
      <xdr:rowOff>75600</xdr:rowOff>
    </xdr:from>
    <xdr:to>
      <xdr:col>4</xdr:col>
      <xdr:colOff>75596</xdr:colOff>
      <xdr:row>5</xdr:row>
      <xdr:rowOff>120956</xdr:rowOff>
    </xdr:to>
    <xdr:sp macro="" textlink="#REF!">
      <xdr:nvSpPr>
        <xdr:cNvPr id="5" name="TextBox 4">
          <a:extLst>
            <a:ext uri="{FF2B5EF4-FFF2-40B4-BE49-F238E27FC236}">
              <a16:creationId xmlns:a16="http://schemas.microsoft.com/office/drawing/2014/main" id="{DB23DB4C-8EAC-4C65-BFA6-C14C70B2B668}"/>
            </a:ext>
          </a:extLst>
        </xdr:cNvPr>
        <xdr:cNvSpPr txBox="1"/>
      </xdr:nvSpPr>
      <xdr:spPr>
        <a:xfrm>
          <a:off x="2243970" y="812200"/>
          <a:ext cx="257326" cy="229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EFE8431-0E90-4385-86CA-5A81D4046EDA}" type="TxLink">
            <a:rPr lang="en-US" sz="1100" b="0" i="0" u="none" strike="noStrike">
              <a:solidFill>
                <a:srgbClr val="000000"/>
              </a:solidFill>
              <a:latin typeface="Aptos Narrow"/>
            </a:rPr>
            <a:pPr/>
            <a:t> </a:t>
          </a:fld>
          <a:endParaRPr lang="en-GB" sz="1100"/>
        </a:p>
      </xdr:txBody>
    </xdr:sp>
    <xdr:clientData/>
  </xdr:twoCellAnchor>
  <xdr:twoCellAnchor>
    <xdr:from>
      <xdr:col>2</xdr:col>
      <xdr:colOff>0</xdr:colOff>
      <xdr:row>9</xdr:row>
      <xdr:rowOff>120961</xdr:rowOff>
    </xdr:from>
    <xdr:to>
      <xdr:col>3</xdr:col>
      <xdr:colOff>90713</xdr:colOff>
      <xdr:row>11</xdr:row>
      <xdr:rowOff>7563</xdr:rowOff>
    </xdr:to>
    <xdr:sp macro="" textlink="#REF!">
      <xdr:nvSpPr>
        <xdr:cNvPr id="6" name="TextBox 5">
          <a:extLst>
            <a:ext uri="{FF2B5EF4-FFF2-40B4-BE49-F238E27FC236}">
              <a16:creationId xmlns:a16="http://schemas.microsoft.com/office/drawing/2014/main" id="{0745B7AB-CE58-4A60-BF70-ACE897780A25}"/>
            </a:ext>
          </a:extLst>
        </xdr:cNvPr>
        <xdr:cNvSpPr txBox="1"/>
      </xdr:nvSpPr>
      <xdr:spPr>
        <a:xfrm>
          <a:off x="0" y="1778311"/>
          <a:ext cx="1525813" cy="254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E8FA124-8BA0-465E-BABB-2C22C152A39E}" type="TxLink">
            <a:rPr lang="en-US" sz="1100" b="0" i="0" u="none" strike="noStrike">
              <a:solidFill>
                <a:srgbClr val="000000"/>
              </a:solidFill>
              <a:latin typeface="Aptos Narrow"/>
            </a:rPr>
            <a:pPr/>
            <a:t> </a:t>
          </a:fld>
          <a:endParaRPr lang="en-GB" sz="1100"/>
        </a:p>
      </xdr:txBody>
    </xdr:sp>
    <xdr:clientData/>
  </xdr:twoCellAnchor>
  <xdr:twoCellAnchor>
    <xdr:from>
      <xdr:col>2</xdr:col>
      <xdr:colOff>1390958</xdr:colOff>
      <xdr:row>4</xdr:row>
      <xdr:rowOff>7555</xdr:rowOff>
    </xdr:from>
    <xdr:to>
      <xdr:col>3</xdr:col>
      <xdr:colOff>695481</xdr:colOff>
      <xdr:row>5</xdr:row>
      <xdr:rowOff>83150</xdr:rowOff>
    </xdr:to>
    <xdr:sp macro="" textlink="Input!$D$18">
      <xdr:nvSpPr>
        <xdr:cNvPr id="8" name="TextBox 7">
          <a:extLst>
            <a:ext uri="{FF2B5EF4-FFF2-40B4-BE49-F238E27FC236}">
              <a16:creationId xmlns:a16="http://schemas.microsoft.com/office/drawing/2014/main" id="{A5F862AD-C432-42FB-B159-FD381DABFA50}"/>
            </a:ext>
          </a:extLst>
        </xdr:cNvPr>
        <xdr:cNvSpPr txBox="1"/>
      </xdr:nvSpPr>
      <xdr:spPr>
        <a:xfrm>
          <a:off x="1390958" y="733269"/>
          <a:ext cx="740833" cy="257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EA1F183-71D8-4D5B-A0DF-EAA9C670B9B2}" type="TxLink">
            <a:rPr lang="en-US" sz="1100" b="0" i="0" u="none" strike="noStrike">
              <a:solidFill>
                <a:srgbClr val="000000"/>
              </a:solidFill>
              <a:latin typeface="Arial" panose="020B0604020202020204" pitchFamily="34" charset="0"/>
              <a:cs typeface="Arial" panose="020B0604020202020204" pitchFamily="34" charset="0"/>
            </a:rPr>
            <a:pPr/>
            <a:t>2000mm</a:t>
          </a:fld>
          <a:endParaRPr lang="en-GB" sz="1100">
            <a:latin typeface="Arial" panose="020B0604020202020204" pitchFamily="34" charset="0"/>
            <a:cs typeface="Arial" panose="020B0604020202020204" pitchFamily="34" charset="0"/>
          </a:endParaRPr>
        </a:p>
      </xdr:txBody>
    </xdr:sp>
    <xdr:clientData/>
  </xdr:twoCellAnchor>
  <xdr:twoCellAnchor>
    <xdr:from>
      <xdr:col>2</xdr:col>
      <xdr:colOff>60480</xdr:colOff>
      <xdr:row>9</xdr:row>
      <xdr:rowOff>30233</xdr:rowOff>
    </xdr:from>
    <xdr:to>
      <xdr:col>2</xdr:col>
      <xdr:colOff>755956</xdr:colOff>
      <xdr:row>10</xdr:row>
      <xdr:rowOff>60471</xdr:rowOff>
    </xdr:to>
    <xdr:sp macro="" textlink="Input!$D$20">
      <xdr:nvSpPr>
        <xdr:cNvPr id="9" name="TextBox 8">
          <a:extLst>
            <a:ext uri="{FF2B5EF4-FFF2-40B4-BE49-F238E27FC236}">
              <a16:creationId xmlns:a16="http://schemas.microsoft.com/office/drawing/2014/main" id="{DDAB160A-6EF4-45F5-B0CF-9DFCAFCB8EDD}"/>
            </a:ext>
          </a:extLst>
        </xdr:cNvPr>
        <xdr:cNvSpPr txBox="1"/>
      </xdr:nvSpPr>
      <xdr:spPr>
        <a:xfrm>
          <a:off x="60480" y="1663090"/>
          <a:ext cx="695476" cy="211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02C0D87-011D-458B-BE12-DC56960538DF}" type="TxLink">
            <a:rPr lang="en-US" sz="1100" b="0" i="0" u="none" strike="noStrike">
              <a:solidFill>
                <a:srgbClr val="000000"/>
              </a:solidFill>
              <a:latin typeface="Arial" panose="020B0604020202020204" pitchFamily="34" charset="0"/>
              <a:cs typeface="Arial" panose="020B0604020202020204" pitchFamily="34" charset="0"/>
            </a:rPr>
            <a:pPr/>
            <a:t>1000mm</a:t>
          </a:fld>
          <a:endParaRPr lang="en-GB" sz="1100">
            <a:latin typeface="Arial" panose="020B0604020202020204" pitchFamily="34" charset="0"/>
            <a:cs typeface="Arial" panose="020B0604020202020204" pitchFamily="34" charset="0"/>
          </a:endParaRPr>
        </a:p>
      </xdr:txBody>
    </xdr:sp>
    <xdr:clientData/>
  </xdr:twoCellAnchor>
  <xdr:twoCellAnchor editAs="absolute">
    <xdr:from>
      <xdr:col>2</xdr:col>
      <xdr:colOff>93580</xdr:colOff>
      <xdr:row>2</xdr:row>
      <xdr:rowOff>100711</xdr:rowOff>
    </xdr:from>
    <xdr:to>
      <xdr:col>6</xdr:col>
      <xdr:colOff>363727</xdr:colOff>
      <xdr:row>14</xdr:row>
      <xdr:rowOff>177577</xdr:rowOff>
    </xdr:to>
    <xdr:pic>
      <xdr:nvPicPr>
        <xdr:cNvPr id="15" name="Picture 14">
          <a:extLst>
            <a:ext uri="{FF2B5EF4-FFF2-40B4-BE49-F238E27FC236}">
              <a16:creationId xmlns:a16="http://schemas.microsoft.com/office/drawing/2014/main" id="{6F318964-A5CF-AE05-8E2C-5D5BBC6CB85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73545" y="466115"/>
          <a:ext cx="3162182" cy="2269287"/>
        </a:xfrm>
        <a:prstGeom prst="rect">
          <a:avLst/>
        </a:prstGeom>
      </xdr:spPr>
    </xdr:pic>
    <xdr:clientData/>
  </xdr:twoCellAnchor>
  <xdr:twoCellAnchor editAs="absolute">
    <xdr:from>
      <xdr:col>9</xdr:col>
      <xdr:colOff>379663</xdr:colOff>
      <xdr:row>33</xdr:row>
      <xdr:rowOff>5253</xdr:rowOff>
    </xdr:from>
    <xdr:to>
      <xdr:col>9</xdr:col>
      <xdr:colOff>986470</xdr:colOff>
      <xdr:row>34</xdr:row>
      <xdr:rowOff>75931</xdr:rowOff>
    </xdr:to>
    <xdr:pic>
      <xdr:nvPicPr>
        <xdr:cNvPr id="25" name="Picture 24">
          <a:extLst>
            <a:ext uri="{FF2B5EF4-FFF2-40B4-BE49-F238E27FC236}">
              <a16:creationId xmlns:a16="http://schemas.microsoft.com/office/drawing/2014/main" id="{65D5B5CA-6B9F-4CCE-2F65-39A6245398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230575" y="6034411"/>
          <a:ext cx="606807" cy="253380"/>
        </a:xfrm>
        <a:prstGeom prst="rect">
          <a:avLst/>
        </a:prstGeom>
      </xdr:spPr>
    </xdr:pic>
    <xdr:clientData/>
  </xdr:twoCellAnchor>
  <xdr:twoCellAnchor editAs="absolute">
    <xdr:from>
      <xdr:col>9</xdr:col>
      <xdr:colOff>189881</xdr:colOff>
      <xdr:row>24</xdr:row>
      <xdr:rowOff>142150</xdr:rowOff>
    </xdr:from>
    <xdr:to>
      <xdr:col>9</xdr:col>
      <xdr:colOff>519052</xdr:colOff>
      <xdr:row>27</xdr:row>
      <xdr:rowOff>23617</xdr:rowOff>
    </xdr:to>
    <xdr:pic>
      <xdr:nvPicPr>
        <xdr:cNvPr id="31" name="Picture 30">
          <a:extLst>
            <a:ext uri="{FF2B5EF4-FFF2-40B4-BE49-F238E27FC236}">
              <a16:creationId xmlns:a16="http://schemas.microsoft.com/office/drawing/2014/main" id="{452D7467-1DD6-DBFF-84BF-D56A3ACCC41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rot="10800000" flipV="1">
          <a:off x="6040793" y="4526992"/>
          <a:ext cx="329171" cy="429572"/>
        </a:xfrm>
        <a:prstGeom prst="rect">
          <a:avLst/>
        </a:prstGeom>
      </xdr:spPr>
    </xdr:pic>
    <xdr:clientData/>
  </xdr:twoCellAnchor>
  <xdr:twoCellAnchor editAs="absolute">
    <xdr:from>
      <xdr:col>9</xdr:col>
      <xdr:colOff>464392</xdr:colOff>
      <xdr:row>35</xdr:row>
      <xdr:rowOff>37844</xdr:rowOff>
    </xdr:from>
    <xdr:to>
      <xdr:col>9</xdr:col>
      <xdr:colOff>873981</xdr:colOff>
      <xdr:row>37</xdr:row>
      <xdr:rowOff>151196</xdr:rowOff>
    </xdr:to>
    <xdr:pic>
      <xdr:nvPicPr>
        <xdr:cNvPr id="35" name="Picture 34">
          <a:extLst>
            <a:ext uri="{FF2B5EF4-FFF2-40B4-BE49-F238E27FC236}">
              <a16:creationId xmlns:a16="http://schemas.microsoft.com/office/drawing/2014/main" id="{97A6F7DA-8BED-16AD-14A5-A4E81295855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315304" y="6432405"/>
          <a:ext cx="409589" cy="478756"/>
        </a:xfrm>
        <a:prstGeom prst="rect">
          <a:avLst/>
        </a:prstGeom>
      </xdr:spPr>
    </xdr:pic>
    <xdr:clientData/>
  </xdr:twoCellAnchor>
  <xdr:twoCellAnchor editAs="absolute">
    <xdr:from>
      <xdr:col>9</xdr:col>
      <xdr:colOff>362561</xdr:colOff>
      <xdr:row>30</xdr:row>
      <xdr:rowOff>138091</xdr:rowOff>
    </xdr:from>
    <xdr:to>
      <xdr:col>9</xdr:col>
      <xdr:colOff>959214</xdr:colOff>
      <xdr:row>32</xdr:row>
      <xdr:rowOff>23384</xdr:rowOff>
    </xdr:to>
    <xdr:pic>
      <xdr:nvPicPr>
        <xdr:cNvPr id="40" name="Picture 39">
          <a:extLst>
            <a:ext uri="{FF2B5EF4-FFF2-40B4-BE49-F238E27FC236}">
              <a16:creationId xmlns:a16="http://schemas.microsoft.com/office/drawing/2014/main" id="{7524C8A2-4685-4BB4-BEF0-2D4936D0377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213473" y="5619144"/>
          <a:ext cx="596653" cy="250696"/>
        </a:xfrm>
        <a:prstGeom prst="rect">
          <a:avLst/>
        </a:prstGeom>
      </xdr:spPr>
    </xdr:pic>
    <xdr:clientData/>
  </xdr:twoCellAnchor>
  <xdr:twoCellAnchor editAs="absolute">
    <xdr:from>
      <xdr:col>9</xdr:col>
      <xdr:colOff>390769</xdr:colOff>
      <xdr:row>29</xdr:row>
      <xdr:rowOff>102708</xdr:rowOff>
    </xdr:from>
    <xdr:to>
      <xdr:col>9</xdr:col>
      <xdr:colOff>906521</xdr:colOff>
      <xdr:row>30</xdr:row>
      <xdr:rowOff>109579</xdr:rowOff>
    </xdr:to>
    <xdr:pic>
      <xdr:nvPicPr>
        <xdr:cNvPr id="46" name="Picture 45">
          <a:extLst>
            <a:ext uri="{FF2B5EF4-FFF2-40B4-BE49-F238E27FC236}">
              <a16:creationId xmlns:a16="http://schemas.microsoft.com/office/drawing/2014/main" id="{0C096C82-C12A-6E95-47E9-76177F5D1BC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241681" y="5401059"/>
          <a:ext cx="515752" cy="189573"/>
        </a:xfrm>
        <a:prstGeom prst="rect">
          <a:avLst/>
        </a:prstGeom>
      </xdr:spPr>
    </xdr:pic>
    <xdr:clientData/>
  </xdr:twoCellAnchor>
  <xdr:twoCellAnchor editAs="absolute">
    <xdr:from>
      <xdr:col>9</xdr:col>
      <xdr:colOff>566325</xdr:colOff>
      <xdr:row>31</xdr:row>
      <xdr:rowOff>160385</xdr:rowOff>
    </xdr:from>
    <xdr:to>
      <xdr:col>9</xdr:col>
      <xdr:colOff>747791</xdr:colOff>
      <xdr:row>32</xdr:row>
      <xdr:rowOff>123172</xdr:rowOff>
    </xdr:to>
    <xdr:pic>
      <xdr:nvPicPr>
        <xdr:cNvPr id="52" name="Picture 51">
          <a:extLst>
            <a:ext uri="{FF2B5EF4-FFF2-40B4-BE49-F238E27FC236}">
              <a16:creationId xmlns:a16="http://schemas.microsoft.com/office/drawing/2014/main" id="{96D72E58-CE39-43B3-927A-7328E23FF58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417237" y="5824139"/>
          <a:ext cx="181466" cy="145489"/>
        </a:xfrm>
        <a:prstGeom prst="rect">
          <a:avLst/>
        </a:prstGeom>
      </xdr:spPr>
    </xdr:pic>
    <xdr:clientData/>
  </xdr:twoCellAnchor>
  <xdr:twoCellAnchor editAs="absolute">
    <xdr:from>
      <xdr:col>9</xdr:col>
      <xdr:colOff>431652</xdr:colOff>
      <xdr:row>37</xdr:row>
      <xdr:rowOff>173169</xdr:rowOff>
    </xdr:from>
    <xdr:to>
      <xdr:col>9</xdr:col>
      <xdr:colOff>931770</xdr:colOff>
      <xdr:row>39</xdr:row>
      <xdr:rowOff>39366</xdr:rowOff>
    </xdr:to>
    <xdr:pic>
      <xdr:nvPicPr>
        <xdr:cNvPr id="58" name="Picture 57">
          <a:extLst>
            <a:ext uri="{FF2B5EF4-FFF2-40B4-BE49-F238E27FC236}">
              <a16:creationId xmlns:a16="http://schemas.microsoft.com/office/drawing/2014/main" id="{96D38B78-2B1E-4425-B44F-0C7B254E888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282564" y="6933134"/>
          <a:ext cx="500118" cy="231600"/>
        </a:xfrm>
        <a:prstGeom prst="rect">
          <a:avLst/>
        </a:prstGeom>
      </xdr:spPr>
    </xdr:pic>
    <xdr:clientData/>
  </xdr:twoCellAnchor>
  <xdr:twoCellAnchor editAs="absolute">
    <xdr:from>
      <xdr:col>9</xdr:col>
      <xdr:colOff>587853</xdr:colOff>
      <xdr:row>34</xdr:row>
      <xdr:rowOff>32034</xdr:rowOff>
    </xdr:from>
    <xdr:to>
      <xdr:col>9</xdr:col>
      <xdr:colOff>792552</xdr:colOff>
      <xdr:row>35</xdr:row>
      <xdr:rowOff>14265</xdr:rowOff>
    </xdr:to>
    <xdr:pic>
      <xdr:nvPicPr>
        <xdr:cNvPr id="60" name="Picture 59">
          <a:extLst>
            <a:ext uri="{FF2B5EF4-FFF2-40B4-BE49-F238E27FC236}">
              <a16:creationId xmlns:a16="http://schemas.microsoft.com/office/drawing/2014/main" id="{106144F3-C5F7-425E-9606-41D66B48EA7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438765" y="6243894"/>
          <a:ext cx="204699" cy="164932"/>
        </a:xfrm>
        <a:prstGeom prst="rect">
          <a:avLst/>
        </a:prstGeom>
      </xdr:spPr>
    </xdr:pic>
    <xdr:clientData/>
  </xdr:twoCellAnchor>
  <xdr:twoCellAnchor editAs="absolute">
    <xdr:from>
      <xdr:col>9</xdr:col>
      <xdr:colOff>364365</xdr:colOff>
      <xdr:row>35</xdr:row>
      <xdr:rowOff>49730</xdr:rowOff>
    </xdr:from>
    <xdr:to>
      <xdr:col>9</xdr:col>
      <xdr:colOff>522219</xdr:colOff>
      <xdr:row>36</xdr:row>
      <xdr:rowOff>93407</xdr:rowOff>
    </xdr:to>
    <xdr:pic>
      <xdr:nvPicPr>
        <xdr:cNvPr id="61" name="Picture 60">
          <a:extLst>
            <a:ext uri="{FF2B5EF4-FFF2-40B4-BE49-F238E27FC236}">
              <a16:creationId xmlns:a16="http://schemas.microsoft.com/office/drawing/2014/main" id="{A334660A-AF0F-4BA5-98F1-A8A97CE050C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rot="9528101" flipV="1">
          <a:off x="6215277" y="6444291"/>
          <a:ext cx="157854" cy="226379"/>
        </a:xfrm>
        <a:prstGeom prst="rect">
          <a:avLst/>
        </a:prstGeom>
      </xdr:spPr>
    </xdr:pic>
    <xdr:clientData/>
  </xdr:twoCellAnchor>
  <xdr:twoCellAnchor editAs="absolute">
    <xdr:from>
      <xdr:col>9</xdr:col>
      <xdr:colOff>852971</xdr:colOff>
      <xdr:row>35</xdr:row>
      <xdr:rowOff>41605</xdr:rowOff>
    </xdr:from>
    <xdr:to>
      <xdr:col>9</xdr:col>
      <xdr:colOff>994680</xdr:colOff>
      <xdr:row>36</xdr:row>
      <xdr:rowOff>115022</xdr:rowOff>
    </xdr:to>
    <xdr:pic>
      <xdr:nvPicPr>
        <xdr:cNvPr id="66" name="Picture 65">
          <a:extLst>
            <a:ext uri="{FF2B5EF4-FFF2-40B4-BE49-F238E27FC236}">
              <a16:creationId xmlns:a16="http://schemas.microsoft.com/office/drawing/2014/main" id="{286C2C6F-A357-D0B5-69C8-510922B74C7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rot="1149877">
          <a:off x="6703883" y="6436166"/>
          <a:ext cx="141709" cy="256119"/>
        </a:xfrm>
        <a:prstGeom prst="rect">
          <a:avLst/>
        </a:prstGeom>
      </xdr:spPr>
    </xdr:pic>
    <xdr:clientData/>
  </xdr:twoCellAnchor>
  <xdr:twoCellAnchor editAs="absolute">
    <xdr:from>
      <xdr:col>9</xdr:col>
      <xdr:colOff>702460</xdr:colOff>
      <xdr:row>29</xdr:row>
      <xdr:rowOff>71356</xdr:rowOff>
    </xdr:from>
    <xdr:to>
      <xdr:col>9</xdr:col>
      <xdr:colOff>702460</xdr:colOff>
      <xdr:row>30</xdr:row>
      <xdr:rowOff>57199</xdr:rowOff>
    </xdr:to>
    <xdr:cxnSp macro="">
      <xdr:nvCxnSpPr>
        <xdr:cNvPr id="69" name="Straight Arrow Connector 68">
          <a:extLst>
            <a:ext uri="{FF2B5EF4-FFF2-40B4-BE49-F238E27FC236}">
              <a16:creationId xmlns:a16="http://schemas.microsoft.com/office/drawing/2014/main" id="{B9A62531-3DC5-4E41-9B88-4D43E4641F7B}"/>
            </a:ext>
          </a:extLst>
        </xdr:cNvPr>
        <xdr:cNvCxnSpPr/>
      </xdr:nvCxnSpPr>
      <xdr:spPr>
        <a:xfrm flipV="1">
          <a:off x="6553372" y="5369707"/>
          <a:ext cx="0" cy="168545"/>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editAs="absolute">
    <xdr:from>
      <xdr:col>9</xdr:col>
      <xdr:colOff>114937</xdr:colOff>
      <xdr:row>22</xdr:row>
      <xdr:rowOff>39354</xdr:rowOff>
    </xdr:from>
    <xdr:to>
      <xdr:col>9</xdr:col>
      <xdr:colOff>437598</xdr:colOff>
      <xdr:row>23</xdr:row>
      <xdr:rowOff>36178</xdr:rowOff>
    </xdr:to>
    <xdr:sp macro="" textlink="">
      <xdr:nvSpPr>
        <xdr:cNvPr id="77" name="TextBox 76">
          <a:extLst>
            <a:ext uri="{FF2B5EF4-FFF2-40B4-BE49-F238E27FC236}">
              <a16:creationId xmlns:a16="http://schemas.microsoft.com/office/drawing/2014/main" id="{E1EFC731-4FC4-5DD3-BF52-19169B0F8618}"/>
            </a:ext>
          </a:extLst>
        </xdr:cNvPr>
        <xdr:cNvSpPr txBox="1"/>
      </xdr:nvSpPr>
      <xdr:spPr>
        <a:xfrm>
          <a:off x="5965849" y="4058793"/>
          <a:ext cx="322661" cy="179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800">
              <a:latin typeface="Arial" panose="020B0604020202020204" pitchFamily="34" charset="0"/>
              <a:cs typeface="Arial" panose="020B0604020202020204" pitchFamily="34" charset="0"/>
            </a:rPr>
            <a:t>45</a:t>
          </a:r>
        </a:p>
      </xdr:txBody>
    </xdr:sp>
    <xdr:clientData/>
  </xdr:twoCellAnchor>
  <xdr:twoCellAnchor editAs="absolute">
    <xdr:from>
      <xdr:col>9</xdr:col>
      <xdr:colOff>869138</xdr:colOff>
      <xdr:row>23</xdr:row>
      <xdr:rowOff>83536</xdr:rowOff>
    </xdr:from>
    <xdr:to>
      <xdr:col>9</xdr:col>
      <xdr:colOff>1173875</xdr:colOff>
      <xdr:row>24</xdr:row>
      <xdr:rowOff>80360</xdr:rowOff>
    </xdr:to>
    <xdr:sp macro="" textlink="">
      <xdr:nvSpPr>
        <xdr:cNvPr id="78" name="TextBox 77">
          <a:extLst>
            <a:ext uri="{FF2B5EF4-FFF2-40B4-BE49-F238E27FC236}">
              <a16:creationId xmlns:a16="http://schemas.microsoft.com/office/drawing/2014/main" id="{6011F1A9-5E9D-46E8-B37D-1E99196D7D18}"/>
            </a:ext>
          </a:extLst>
        </xdr:cNvPr>
        <xdr:cNvSpPr txBox="1"/>
      </xdr:nvSpPr>
      <xdr:spPr>
        <a:xfrm>
          <a:off x="6720050" y="4285676"/>
          <a:ext cx="304737" cy="179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a:latin typeface="Arial" panose="020B0604020202020204" pitchFamily="34" charset="0"/>
              <a:cs typeface="Arial" panose="020B0604020202020204" pitchFamily="34" charset="0"/>
            </a:rPr>
            <a:t>45</a:t>
          </a:r>
        </a:p>
      </xdr:txBody>
    </xdr:sp>
    <xdr:clientData/>
  </xdr:twoCellAnchor>
  <xdr:twoCellAnchor editAs="absolute">
    <xdr:from>
      <xdr:col>9</xdr:col>
      <xdr:colOff>832449</xdr:colOff>
      <xdr:row>17</xdr:row>
      <xdr:rowOff>1209</xdr:rowOff>
    </xdr:from>
    <xdr:to>
      <xdr:col>9</xdr:col>
      <xdr:colOff>1170526</xdr:colOff>
      <xdr:row>17</xdr:row>
      <xdr:rowOff>180735</xdr:rowOff>
    </xdr:to>
    <xdr:sp macro="" textlink="">
      <xdr:nvSpPr>
        <xdr:cNvPr id="85" name="TextBox 84">
          <a:extLst>
            <a:ext uri="{FF2B5EF4-FFF2-40B4-BE49-F238E27FC236}">
              <a16:creationId xmlns:a16="http://schemas.microsoft.com/office/drawing/2014/main" id="{87C0F7BA-56EF-478F-9129-72F4E3CCF88B}"/>
            </a:ext>
          </a:extLst>
        </xdr:cNvPr>
        <xdr:cNvSpPr txBox="1"/>
      </xdr:nvSpPr>
      <xdr:spPr>
        <a:xfrm>
          <a:off x="6683361" y="3107139"/>
          <a:ext cx="338077" cy="179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900">
              <a:latin typeface="Arial" panose="020B0604020202020204" pitchFamily="34" charset="0"/>
              <a:cs typeface="Arial" panose="020B0604020202020204" pitchFamily="34" charset="0"/>
            </a:rPr>
            <a:t>45</a:t>
          </a:r>
        </a:p>
      </xdr:txBody>
    </xdr:sp>
    <xdr:clientData/>
  </xdr:twoCellAnchor>
  <xdr:twoCellAnchor editAs="absolute">
    <xdr:from>
      <xdr:col>9</xdr:col>
      <xdr:colOff>467813</xdr:colOff>
      <xdr:row>20</xdr:row>
      <xdr:rowOff>86657</xdr:rowOff>
    </xdr:from>
    <xdr:to>
      <xdr:col>9</xdr:col>
      <xdr:colOff>775788</xdr:colOff>
      <xdr:row>21</xdr:row>
      <xdr:rowOff>83481</xdr:rowOff>
    </xdr:to>
    <xdr:sp macro="" textlink="">
      <xdr:nvSpPr>
        <xdr:cNvPr id="87" name="TextBox 86">
          <a:extLst>
            <a:ext uri="{FF2B5EF4-FFF2-40B4-BE49-F238E27FC236}">
              <a16:creationId xmlns:a16="http://schemas.microsoft.com/office/drawing/2014/main" id="{E7AC15E7-7B6D-45DD-9D55-BB37CF9C9277}"/>
            </a:ext>
          </a:extLst>
        </xdr:cNvPr>
        <xdr:cNvSpPr txBox="1"/>
      </xdr:nvSpPr>
      <xdr:spPr>
        <a:xfrm>
          <a:off x="6318725" y="3740692"/>
          <a:ext cx="307975" cy="179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a:latin typeface="Arial" panose="020B0604020202020204" pitchFamily="34" charset="0"/>
              <a:cs typeface="Arial" panose="020B0604020202020204" pitchFamily="34" charset="0"/>
            </a:rPr>
            <a:t>45</a:t>
          </a:r>
        </a:p>
      </xdr:txBody>
    </xdr:sp>
    <xdr:clientData/>
  </xdr:twoCellAnchor>
  <xdr:twoCellAnchor editAs="absolute">
    <xdr:from>
      <xdr:col>9</xdr:col>
      <xdr:colOff>64989</xdr:colOff>
      <xdr:row>17</xdr:row>
      <xdr:rowOff>83135</xdr:rowOff>
    </xdr:from>
    <xdr:to>
      <xdr:col>9</xdr:col>
      <xdr:colOff>318990</xdr:colOff>
      <xdr:row>18</xdr:row>
      <xdr:rowOff>95795</xdr:rowOff>
    </xdr:to>
    <xdr:pic>
      <xdr:nvPicPr>
        <xdr:cNvPr id="89" name="Picture 88">
          <a:extLst>
            <a:ext uri="{FF2B5EF4-FFF2-40B4-BE49-F238E27FC236}">
              <a16:creationId xmlns:a16="http://schemas.microsoft.com/office/drawing/2014/main" id="{52F8768F-4C44-84FB-74D2-36A1C6B356E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15901" y="3189065"/>
          <a:ext cx="254001" cy="195362"/>
        </a:xfrm>
        <a:prstGeom prst="rect">
          <a:avLst/>
        </a:prstGeom>
      </xdr:spPr>
    </xdr:pic>
    <xdr:clientData/>
  </xdr:twoCellAnchor>
  <xdr:twoCellAnchor editAs="absolute">
    <xdr:from>
      <xdr:col>9</xdr:col>
      <xdr:colOff>316957</xdr:colOff>
      <xdr:row>18</xdr:row>
      <xdr:rowOff>97180</xdr:rowOff>
    </xdr:from>
    <xdr:to>
      <xdr:col>9</xdr:col>
      <xdr:colOff>320125</xdr:colOff>
      <xdr:row>19</xdr:row>
      <xdr:rowOff>40268</xdr:rowOff>
    </xdr:to>
    <xdr:cxnSp macro="">
      <xdr:nvCxnSpPr>
        <xdr:cNvPr id="42" name="Straight Arrow Connector 41">
          <a:extLst>
            <a:ext uri="{FF2B5EF4-FFF2-40B4-BE49-F238E27FC236}">
              <a16:creationId xmlns:a16="http://schemas.microsoft.com/office/drawing/2014/main" id="{8B695BFC-ED77-BC09-2455-FF7682DA004A}"/>
            </a:ext>
          </a:extLst>
        </xdr:cNvPr>
        <xdr:cNvCxnSpPr/>
      </xdr:nvCxnSpPr>
      <xdr:spPr>
        <a:xfrm flipH="1">
          <a:off x="6285230" y="3424902"/>
          <a:ext cx="3168" cy="127961"/>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0</xdr:colOff>
      <xdr:row>1</xdr:row>
      <xdr:rowOff>16932</xdr:rowOff>
    </xdr:from>
    <xdr:to>
      <xdr:col>0</xdr:col>
      <xdr:colOff>1444234</xdr:colOff>
      <xdr:row>37</xdr:row>
      <xdr:rowOff>95398</xdr:rowOff>
    </xdr:to>
    <xdr:grpSp>
      <xdr:nvGrpSpPr>
        <xdr:cNvPr id="32" name="Group 31">
          <a:extLst>
            <a:ext uri="{FF2B5EF4-FFF2-40B4-BE49-F238E27FC236}">
              <a16:creationId xmlns:a16="http://schemas.microsoft.com/office/drawing/2014/main" id="{3A159BF6-83A0-41FE-8C8B-770157B42C71}"/>
            </a:ext>
          </a:extLst>
        </xdr:cNvPr>
        <xdr:cNvGrpSpPr/>
      </xdr:nvGrpSpPr>
      <xdr:grpSpPr>
        <a:xfrm>
          <a:off x="0" y="203199"/>
          <a:ext cx="1444234" cy="6784066"/>
          <a:chOff x="0" y="381000"/>
          <a:chExt cx="1444234" cy="6784066"/>
        </a:xfrm>
      </xdr:grpSpPr>
      <xdr:sp macro="" textlink="">
        <xdr:nvSpPr>
          <xdr:cNvPr id="34" name="TextBox 33">
            <a:hlinkClick xmlns:r="http://schemas.openxmlformats.org/officeDocument/2006/relationships" r:id="rId17"/>
            <a:extLst>
              <a:ext uri="{FF2B5EF4-FFF2-40B4-BE49-F238E27FC236}">
                <a16:creationId xmlns:a16="http://schemas.microsoft.com/office/drawing/2014/main" id="{DE677B9F-11BD-EC1E-8C98-60E98B25A865}"/>
              </a:ext>
            </a:extLst>
          </xdr:cNvPr>
          <xdr:cNvSpPr txBox="1"/>
        </xdr:nvSpPr>
        <xdr:spPr>
          <a:xfrm>
            <a:off x="0" y="38100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36" name="TextBox 35">
            <a:hlinkClick xmlns:r="http://schemas.openxmlformats.org/officeDocument/2006/relationships" r:id="rId18"/>
            <a:extLst>
              <a:ext uri="{FF2B5EF4-FFF2-40B4-BE49-F238E27FC236}">
                <a16:creationId xmlns:a16="http://schemas.microsoft.com/office/drawing/2014/main" id="{E6BBEFBC-59E0-01E8-75B4-6C8CDA5133DE}"/>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37" name="TextBox 36">
            <a:hlinkClick xmlns:r="http://schemas.openxmlformats.org/officeDocument/2006/relationships" r:id="rId19"/>
            <a:extLst>
              <a:ext uri="{FF2B5EF4-FFF2-40B4-BE49-F238E27FC236}">
                <a16:creationId xmlns:a16="http://schemas.microsoft.com/office/drawing/2014/main" id="{B26BC43F-787F-4BE5-CB70-0F2B6CF5DA1C}"/>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38" name="TextBox 37">
            <a:hlinkClick xmlns:r="http://schemas.openxmlformats.org/officeDocument/2006/relationships" r:id="rId20"/>
            <a:extLst>
              <a:ext uri="{FF2B5EF4-FFF2-40B4-BE49-F238E27FC236}">
                <a16:creationId xmlns:a16="http://schemas.microsoft.com/office/drawing/2014/main" id="{EE19F067-53B8-FF82-8700-CF68B7AA2946}"/>
              </a:ext>
            </a:extLst>
          </xdr:cNvPr>
          <xdr:cNvSpPr txBox="1"/>
        </xdr:nvSpPr>
        <xdr:spPr>
          <a:xfrm>
            <a:off x="1" y="1140353"/>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39" name="TextBox 38">
            <a:hlinkClick xmlns:r="http://schemas.openxmlformats.org/officeDocument/2006/relationships" r:id="rId21"/>
            <a:extLst>
              <a:ext uri="{FF2B5EF4-FFF2-40B4-BE49-F238E27FC236}">
                <a16:creationId xmlns:a16="http://schemas.microsoft.com/office/drawing/2014/main" id="{7B6E23CF-9274-FE94-76B2-34189AB91254}"/>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41" name="TextBox 40">
            <a:hlinkClick xmlns:r="http://schemas.openxmlformats.org/officeDocument/2006/relationships" r:id="rId22"/>
            <a:extLst>
              <a:ext uri="{FF2B5EF4-FFF2-40B4-BE49-F238E27FC236}">
                <a16:creationId xmlns:a16="http://schemas.microsoft.com/office/drawing/2014/main" id="{FC177504-915A-04FF-8983-89C3F0C00A8B}"/>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43" name="TextBox 42">
            <a:hlinkClick xmlns:r="http://schemas.openxmlformats.org/officeDocument/2006/relationships" r:id="rId23"/>
            <a:extLst>
              <a:ext uri="{FF2B5EF4-FFF2-40B4-BE49-F238E27FC236}">
                <a16:creationId xmlns:a16="http://schemas.microsoft.com/office/drawing/2014/main" id="{AA67C95B-0384-9703-92EE-0E0A5857B289}"/>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44" name="TextBox 43">
            <a:hlinkClick xmlns:r="http://schemas.openxmlformats.org/officeDocument/2006/relationships" r:id="rId24"/>
            <a:extLst>
              <a:ext uri="{FF2B5EF4-FFF2-40B4-BE49-F238E27FC236}">
                <a16:creationId xmlns:a16="http://schemas.microsoft.com/office/drawing/2014/main" id="{83596B32-8752-E9A5-D622-62FEC572570A}"/>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45" name="TextBox 44">
            <a:hlinkClick xmlns:r="http://schemas.openxmlformats.org/officeDocument/2006/relationships" r:id="rId25"/>
            <a:extLst>
              <a:ext uri="{FF2B5EF4-FFF2-40B4-BE49-F238E27FC236}">
                <a16:creationId xmlns:a16="http://schemas.microsoft.com/office/drawing/2014/main" id="{87B89B7C-A824-269C-71A2-9E834246FEFA}"/>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47" name="TextBox 46">
            <a:hlinkClick xmlns:r="http://schemas.openxmlformats.org/officeDocument/2006/relationships" r:id="rId26"/>
            <a:extLst>
              <a:ext uri="{FF2B5EF4-FFF2-40B4-BE49-F238E27FC236}">
                <a16:creationId xmlns:a16="http://schemas.microsoft.com/office/drawing/2014/main" id="{6A23EF37-6A26-283B-23D8-5F06B46EE741}"/>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twoCellAnchor editAs="oneCell">
    <xdr:from>
      <xdr:col>9</xdr:col>
      <xdr:colOff>744321</xdr:colOff>
      <xdr:row>24</xdr:row>
      <xdr:rowOff>77344</xdr:rowOff>
    </xdr:from>
    <xdr:to>
      <xdr:col>9</xdr:col>
      <xdr:colOff>1135414</xdr:colOff>
      <xdr:row>27</xdr:row>
      <xdr:rowOff>64383</xdr:rowOff>
    </xdr:to>
    <xdr:pic>
      <xdr:nvPicPr>
        <xdr:cNvPr id="10" name="Picture 9">
          <a:extLst>
            <a:ext uri="{FF2B5EF4-FFF2-40B4-BE49-F238E27FC236}">
              <a16:creationId xmlns:a16="http://schemas.microsoft.com/office/drawing/2014/main" id="{59056CF3-F6B8-0C5C-CB39-26F853DF8445}"/>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rot="1327566">
          <a:off x="6595233" y="4462186"/>
          <a:ext cx="391093" cy="535144"/>
        </a:xfrm>
        <a:prstGeom prst="rect">
          <a:avLst/>
        </a:prstGeom>
      </xdr:spPr>
    </xdr:pic>
    <xdr:clientData/>
  </xdr:twoCellAnchor>
  <xdr:twoCellAnchor editAs="absolute">
    <xdr:from>
      <xdr:col>9</xdr:col>
      <xdr:colOff>906157</xdr:colOff>
      <xdr:row>26</xdr:row>
      <xdr:rowOff>71047</xdr:rowOff>
    </xdr:from>
    <xdr:to>
      <xdr:col>9</xdr:col>
      <xdr:colOff>1228818</xdr:colOff>
      <xdr:row>27</xdr:row>
      <xdr:rowOff>67871</xdr:rowOff>
    </xdr:to>
    <xdr:sp macro="" textlink="">
      <xdr:nvSpPr>
        <xdr:cNvPr id="11" name="TextBox 10">
          <a:extLst>
            <a:ext uri="{FF2B5EF4-FFF2-40B4-BE49-F238E27FC236}">
              <a16:creationId xmlns:a16="http://schemas.microsoft.com/office/drawing/2014/main" id="{EC4AFB6C-F30B-455E-8A72-3EFB691900C5}"/>
            </a:ext>
          </a:extLst>
        </xdr:cNvPr>
        <xdr:cNvSpPr txBox="1"/>
      </xdr:nvSpPr>
      <xdr:spPr>
        <a:xfrm>
          <a:off x="6757069" y="4821293"/>
          <a:ext cx="322661" cy="179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800">
              <a:latin typeface="Arial" panose="020B0604020202020204" pitchFamily="34" charset="0"/>
              <a:cs typeface="Arial" panose="020B0604020202020204" pitchFamily="34" charset="0"/>
            </a:rPr>
            <a:t>45</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1264478</xdr:colOff>
      <xdr:row>11</xdr:row>
      <xdr:rowOff>24871</xdr:rowOff>
    </xdr:from>
    <xdr:to>
      <xdr:col>3</xdr:col>
      <xdr:colOff>419025</xdr:colOff>
      <xdr:row>12</xdr:row>
      <xdr:rowOff>77787</xdr:rowOff>
    </xdr:to>
    <xdr:sp macro="" textlink="$D$25">
      <xdr:nvSpPr>
        <xdr:cNvPr id="2" name="TextBox 1">
          <a:extLst>
            <a:ext uri="{FF2B5EF4-FFF2-40B4-BE49-F238E27FC236}">
              <a16:creationId xmlns:a16="http://schemas.microsoft.com/office/drawing/2014/main" id="{AC4476CE-27DC-41F1-954B-961896714FE1}"/>
            </a:ext>
          </a:extLst>
        </xdr:cNvPr>
        <xdr:cNvSpPr txBox="1"/>
      </xdr:nvSpPr>
      <xdr:spPr>
        <a:xfrm>
          <a:off x="2780011" y="2073804"/>
          <a:ext cx="856347" cy="239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AE5AAAF-1C37-4107-AB10-8197F79F6939}" type="TxLink">
            <a:rPr lang="en-US" sz="1100" b="1" i="0" u="none" strike="noStrike">
              <a:solidFill>
                <a:srgbClr val="000000"/>
              </a:solidFill>
              <a:latin typeface="Arial" panose="020B0604020202020204" pitchFamily="34" charset="0"/>
              <a:cs typeface="Arial" panose="020B0604020202020204" pitchFamily="34" charset="0"/>
            </a:rPr>
            <a:pPr/>
            <a:t>2000mm</a:t>
          </a:fld>
          <a:endParaRPr lang="en-GB" sz="1100">
            <a:latin typeface="Arial" panose="020B0604020202020204" pitchFamily="34" charset="0"/>
            <a:cs typeface="Arial" panose="020B0604020202020204" pitchFamily="34" charset="0"/>
          </a:endParaRPr>
        </a:p>
      </xdr:txBody>
    </xdr:sp>
    <xdr:clientData/>
  </xdr:twoCellAnchor>
  <xdr:twoCellAnchor>
    <xdr:from>
      <xdr:col>1</xdr:col>
      <xdr:colOff>10708</xdr:colOff>
      <xdr:row>15</xdr:row>
      <xdr:rowOff>101599</xdr:rowOff>
    </xdr:from>
    <xdr:to>
      <xdr:col>1</xdr:col>
      <xdr:colOff>754279</xdr:colOff>
      <xdr:row>16</xdr:row>
      <xdr:rowOff>175858</xdr:rowOff>
    </xdr:to>
    <xdr:sp macro="" textlink="$D$27">
      <xdr:nvSpPr>
        <xdr:cNvPr id="3" name="TextBox 2">
          <a:extLst>
            <a:ext uri="{FF2B5EF4-FFF2-40B4-BE49-F238E27FC236}">
              <a16:creationId xmlns:a16="http://schemas.microsoft.com/office/drawing/2014/main" id="{4A4BB698-014C-4800-98DF-3DB22A3A3659}"/>
            </a:ext>
          </a:extLst>
        </xdr:cNvPr>
        <xdr:cNvSpPr txBox="1"/>
      </xdr:nvSpPr>
      <xdr:spPr>
        <a:xfrm>
          <a:off x="1526241" y="2895599"/>
          <a:ext cx="743571" cy="260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4E8FA124-8BA0-465E-BABB-2C22C152A39E}" type="TxLink">
            <a:rPr lang="en-US" sz="1100" b="1" i="0" u="none" strike="noStrike">
              <a:solidFill>
                <a:srgbClr val="000000"/>
              </a:solidFill>
              <a:latin typeface="Arial" panose="020B0604020202020204" pitchFamily="34" charset="0"/>
              <a:cs typeface="Arial" panose="020B0604020202020204" pitchFamily="34" charset="0"/>
            </a:rPr>
            <a:pPr algn="l"/>
            <a:t>1000mm</a:t>
          </a:fld>
          <a:endParaRPr lang="en-GB" sz="1100" b="1">
            <a:latin typeface="Arial" panose="020B0604020202020204" pitchFamily="34" charset="0"/>
            <a:cs typeface="Arial" panose="020B0604020202020204" pitchFamily="34" charset="0"/>
          </a:endParaRPr>
        </a:p>
      </xdr:txBody>
    </xdr:sp>
    <xdr:clientData/>
  </xdr:twoCellAnchor>
  <xdr:twoCellAnchor>
    <xdr:from>
      <xdr:col>3</xdr:col>
      <xdr:colOff>742865</xdr:colOff>
      <xdr:row>21</xdr:row>
      <xdr:rowOff>116083</xdr:rowOff>
    </xdr:from>
    <xdr:to>
      <xdr:col>7</xdr:col>
      <xdr:colOff>89231</xdr:colOff>
      <xdr:row>27</xdr:row>
      <xdr:rowOff>9545</xdr:rowOff>
    </xdr:to>
    <xdr:sp macro="" textlink="">
      <xdr:nvSpPr>
        <xdr:cNvPr id="4" name="TextBox 3">
          <a:extLst>
            <a:ext uri="{FF2B5EF4-FFF2-40B4-BE49-F238E27FC236}">
              <a16:creationId xmlns:a16="http://schemas.microsoft.com/office/drawing/2014/main" id="{FEDC72E4-D197-472C-9751-9CF8CAC3E5B5}"/>
            </a:ext>
          </a:extLst>
        </xdr:cNvPr>
        <xdr:cNvSpPr txBox="1"/>
      </xdr:nvSpPr>
      <xdr:spPr>
        <a:xfrm>
          <a:off x="3955965" y="3983233"/>
          <a:ext cx="2845216" cy="998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anose="020B0604020202020204" pitchFamily="34" charset="0"/>
              <a:cs typeface="Arial" panose="020B0604020202020204" pitchFamily="34" charset="0"/>
            </a:rPr>
            <a:t>Please note </a:t>
          </a:r>
        </a:p>
        <a:p>
          <a:r>
            <a:rPr lang="en-GB" sz="1100">
              <a:latin typeface="Arial" panose="020B0604020202020204" pitchFamily="34" charset="0"/>
              <a:cs typeface="Arial" panose="020B0604020202020204" pitchFamily="34" charset="0"/>
            </a:rPr>
            <a:t>The </a:t>
          </a:r>
          <a:r>
            <a:rPr lang="en-GB" sz="1100" baseline="0">
              <a:latin typeface="Arial" panose="020B0604020202020204" pitchFamily="34" charset="0"/>
              <a:cs typeface="Arial" panose="020B0604020202020204" pitchFamily="34" charset="0"/>
            </a:rPr>
            <a:t>e</a:t>
          </a:r>
          <a:r>
            <a:rPr lang="en-GB" sz="1100">
              <a:latin typeface="Arial" panose="020B0604020202020204" pitchFamily="34" charset="0"/>
              <a:cs typeface="Arial" panose="020B0604020202020204" pitchFamily="34" charset="0"/>
            </a:rPr>
            <a:t>xternal</a:t>
          </a:r>
          <a:r>
            <a:rPr lang="en-GB" sz="1100" baseline="0">
              <a:latin typeface="Arial" panose="020B0604020202020204" pitchFamily="34" charset="0"/>
              <a:cs typeface="Arial" panose="020B0604020202020204" pitchFamily="34" charset="0"/>
            </a:rPr>
            <a:t> upstand sizes are the sizes we use to manufacture your skylight.</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External Upstand Dimensions Required</a:t>
          </a:r>
          <a:endParaRPr lang="en-GB" sz="1100">
            <a:latin typeface="Arial" panose="020B0604020202020204" pitchFamily="34" charset="0"/>
            <a:cs typeface="Arial" panose="020B0604020202020204" pitchFamily="34" charset="0"/>
          </a:endParaRPr>
        </a:p>
      </xdr:txBody>
    </xdr:sp>
    <xdr:clientData/>
  </xdr:twoCellAnchor>
  <xdr:twoCellAnchor editAs="oneCell">
    <xdr:from>
      <xdr:col>1</xdr:col>
      <xdr:colOff>131121</xdr:colOff>
      <xdr:row>9</xdr:row>
      <xdr:rowOff>96637</xdr:rowOff>
    </xdr:from>
    <xdr:to>
      <xdr:col>5</xdr:col>
      <xdr:colOff>28731</xdr:colOff>
      <xdr:row>21</xdr:row>
      <xdr:rowOff>53558</xdr:rowOff>
    </xdr:to>
    <xdr:pic>
      <xdr:nvPicPr>
        <xdr:cNvPr id="5" name="Picture 4">
          <a:extLst>
            <a:ext uri="{FF2B5EF4-FFF2-40B4-BE49-F238E27FC236}">
              <a16:creationId xmlns:a16="http://schemas.microsoft.com/office/drawing/2014/main" id="{816F6346-EE9D-4A35-B1C2-DD4B179A8A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7167" y="1752016"/>
          <a:ext cx="2998162" cy="2164094"/>
        </a:xfrm>
        <a:prstGeom prst="rect">
          <a:avLst/>
        </a:prstGeom>
      </xdr:spPr>
    </xdr:pic>
    <xdr:clientData/>
  </xdr:twoCellAnchor>
  <xdr:twoCellAnchor editAs="oneCell">
    <xdr:from>
      <xdr:col>3</xdr:col>
      <xdr:colOff>491067</xdr:colOff>
      <xdr:row>25</xdr:row>
      <xdr:rowOff>30546</xdr:rowOff>
    </xdr:from>
    <xdr:to>
      <xdr:col>6</xdr:col>
      <xdr:colOff>635001</xdr:colOff>
      <xdr:row>32</xdr:row>
      <xdr:rowOff>84668</xdr:rowOff>
    </xdr:to>
    <xdr:pic>
      <xdr:nvPicPr>
        <xdr:cNvPr id="6" name="Picture 5">
          <a:extLst>
            <a:ext uri="{FF2B5EF4-FFF2-40B4-BE49-F238E27FC236}">
              <a16:creationId xmlns:a16="http://schemas.microsoft.com/office/drawing/2014/main" id="{B15E890A-4132-4AAA-96D7-B77FD6368C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04167" y="4634296"/>
          <a:ext cx="2984500" cy="1343172"/>
        </a:xfrm>
        <a:prstGeom prst="rect">
          <a:avLst/>
        </a:prstGeom>
      </xdr:spPr>
    </xdr:pic>
    <xdr:clientData/>
  </xdr:twoCellAnchor>
  <xdr:twoCellAnchor>
    <xdr:from>
      <xdr:col>0</xdr:col>
      <xdr:colOff>0</xdr:colOff>
      <xdr:row>1</xdr:row>
      <xdr:rowOff>16934</xdr:rowOff>
    </xdr:from>
    <xdr:to>
      <xdr:col>0</xdr:col>
      <xdr:colOff>1444234</xdr:colOff>
      <xdr:row>37</xdr:row>
      <xdr:rowOff>95400</xdr:rowOff>
    </xdr:to>
    <xdr:grpSp>
      <xdr:nvGrpSpPr>
        <xdr:cNvPr id="12" name="Group 11">
          <a:extLst>
            <a:ext uri="{FF2B5EF4-FFF2-40B4-BE49-F238E27FC236}">
              <a16:creationId xmlns:a16="http://schemas.microsoft.com/office/drawing/2014/main" id="{235D99B1-5283-43BA-B9D4-9A86684B228C}"/>
            </a:ext>
          </a:extLst>
        </xdr:cNvPr>
        <xdr:cNvGrpSpPr/>
      </xdr:nvGrpSpPr>
      <xdr:grpSpPr>
        <a:xfrm>
          <a:off x="0" y="203201"/>
          <a:ext cx="1444234" cy="6784066"/>
          <a:chOff x="0" y="381000"/>
          <a:chExt cx="1444234" cy="6784066"/>
        </a:xfrm>
      </xdr:grpSpPr>
      <xdr:sp macro="" textlink="">
        <xdr:nvSpPr>
          <xdr:cNvPr id="13" name="TextBox 12">
            <a:hlinkClick xmlns:r="http://schemas.openxmlformats.org/officeDocument/2006/relationships" r:id="rId3"/>
            <a:extLst>
              <a:ext uri="{FF2B5EF4-FFF2-40B4-BE49-F238E27FC236}">
                <a16:creationId xmlns:a16="http://schemas.microsoft.com/office/drawing/2014/main" id="{8C5F1E5D-BA10-5270-970F-98B4B77164F7}"/>
              </a:ext>
            </a:extLst>
          </xdr:cNvPr>
          <xdr:cNvSpPr txBox="1"/>
        </xdr:nvSpPr>
        <xdr:spPr>
          <a:xfrm>
            <a:off x="0" y="38100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14" name="TextBox 13">
            <a:hlinkClick xmlns:r="http://schemas.openxmlformats.org/officeDocument/2006/relationships" r:id="rId4"/>
            <a:extLst>
              <a:ext uri="{FF2B5EF4-FFF2-40B4-BE49-F238E27FC236}">
                <a16:creationId xmlns:a16="http://schemas.microsoft.com/office/drawing/2014/main" id="{188CBF8C-BFC0-E1C7-7FE8-770497BF3B84}"/>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15" name="TextBox 14">
            <a:hlinkClick xmlns:r="http://schemas.openxmlformats.org/officeDocument/2006/relationships" r:id="rId5"/>
            <a:extLst>
              <a:ext uri="{FF2B5EF4-FFF2-40B4-BE49-F238E27FC236}">
                <a16:creationId xmlns:a16="http://schemas.microsoft.com/office/drawing/2014/main" id="{1C0048AE-7913-C26A-4A7D-52BE98BFAFDC}"/>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16" name="TextBox 15">
            <a:hlinkClick xmlns:r="http://schemas.openxmlformats.org/officeDocument/2006/relationships" r:id="rId6"/>
            <a:extLst>
              <a:ext uri="{FF2B5EF4-FFF2-40B4-BE49-F238E27FC236}">
                <a16:creationId xmlns:a16="http://schemas.microsoft.com/office/drawing/2014/main" id="{E3E0A9C5-091E-F823-4CED-34A931DCFC2F}"/>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17" name="TextBox 16">
            <a:hlinkClick xmlns:r="http://schemas.openxmlformats.org/officeDocument/2006/relationships" r:id="rId7"/>
            <a:extLst>
              <a:ext uri="{FF2B5EF4-FFF2-40B4-BE49-F238E27FC236}">
                <a16:creationId xmlns:a16="http://schemas.microsoft.com/office/drawing/2014/main" id="{1A97FB04-79BC-05B2-8064-9FA3A9F1D7E6}"/>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18" name="TextBox 17">
            <a:hlinkClick xmlns:r="http://schemas.openxmlformats.org/officeDocument/2006/relationships" r:id="rId8"/>
            <a:extLst>
              <a:ext uri="{FF2B5EF4-FFF2-40B4-BE49-F238E27FC236}">
                <a16:creationId xmlns:a16="http://schemas.microsoft.com/office/drawing/2014/main" id="{DEA0EA62-BDB3-029A-9622-A860BF47091D}"/>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19" name="TextBox 18">
            <a:hlinkClick xmlns:r="http://schemas.openxmlformats.org/officeDocument/2006/relationships" r:id="rId9"/>
            <a:extLst>
              <a:ext uri="{FF2B5EF4-FFF2-40B4-BE49-F238E27FC236}">
                <a16:creationId xmlns:a16="http://schemas.microsoft.com/office/drawing/2014/main" id="{B997D1B3-7000-B894-BE0D-F8804371B424}"/>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20" name="TextBox 19">
            <a:hlinkClick xmlns:r="http://schemas.openxmlformats.org/officeDocument/2006/relationships" r:id="rId10"/>
            <a:extLst>
              <a:ext uri="{FF2B5EF4-FFF2-40B4-BE49-F238E27FC236}">
                <a16:creationId xmlns:a16="http://schemas.microsoft.com/office/drawing/2014/main" id="{CFF164ED-EED6-CBA7-38BC-CB2EB0B072C4}"/>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21" name="TextBox 20">
            <a:hlinkClick xmlns:r="http://schemas.openxmlformats.org/officeDocument/2006/relationships" r:id="rId11"/>
            <a:extLst>
              <a:ext uri="{FF2B5EF4-FFF2-40B4-BE49-F238E27FC236}">
                <a16:creationId xmlns:a16="http://schemas.microsoft.com/office/drawing/2014/main" id="{948FCD64-1C9F-76DE-976D-0F99510174AF}"/>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22" name="TextBox 21">
            <a:hlinkClick xmlns:r="http://schemas.openxmlformats.org/officeDocument/2006/relationships" r:id="rId12"/>
            <a:extLst>
              <a:ext uri="{FF2B5EF4-FFF2-40B4-BE49-F238E27FC236}">
                <a16:creationId xmlns:a16="http://schemas.microsoft.com/office/drawing/2014/main" id="{C69692C7-2D0F-4013-E854-E89E71BAED53}"/>
              </a:ext>
            </a:extLst>
          </xdr:cNvPr>
          <xdr:cNvSpPr txBox="1"/>
        </xdr:nvSpPr>
        <xdr:spPr>
          <a:xfrm>
            <a:off x="0" y="2582334"/>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twoCellAnchor>
    <xdr:from>
      <xdr:col>1</xdr:col>
      <xdr:colOff>55032</xdr:colOff>
      <xdr:row>35</xdr:row>
      <xdr:rowOff>186266</xdr:rowOff>
    </xdr:from>
    <xdr:to>
      <xdr:col>6</xdr:col>
      <xdr:colOff>948267</xdr:colOff>
      <xdr:row>41</xdr:row>
      <xdr:rowOff>8467</xdr:rowOff>
    </xdr:to>
    <xdr:sp macro="" textlink="">
      <xdr:nvSpPr>
        <xdr:cNvPr id="23" name="TextBox 22">
          <a:extLst>
            <a:ext uri="{FF2B5EF4-FFF2-40B4-BE49-F238E27FC236}">
              <a16:creationId xmlns:a16="http://schemas.microsoft.com/office/drawing/2014/main" id="{7A7956EF-FAFB-F422-AC63-D09299A0F0F2}"/>
            </a:ext>
          </a:extLst>
        </xdr:cNvPr>
        <xdr:cNvSpPr txBox="1"/>
      </xdr:nvSpPr>
      <xdr:spPr>
        <a:xfrm>
          <a:off x="1570565" y="6705599"/>
          <a:ext cx="5439835" cy="939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S" sz="1600" b="1">
              <a:latin typeface="Arial" panose="020B0604020202020204" pitchFamily="34" charset="0"/>
              <a:cs typeface="Arial" panose="020B0604020202020204" pitchFamily="34" charset="0"/>
            </a:rPr>
            <a:t>IMPORTANT</a:t>
          </a:r>
        </a:p>
        <a:p>
          <a:endParaRPr lang="en-AS" sz="1100">
            <a:latin typeface="Arial" panose="020B0604020202020204" pitchFamily="34" charset="0"/>
            <a:cs typeface="Arial" panose="020B0604020202020204" pitchFamily="34" charset="0"/>
          </a:endParaRPr>
        </a:p>
        <a:p>
          <a:r>
            <a:rPr lang="en-AS" sz="1200">
              <a:latin typeface="Arial" panose="020B0604020202020204" pitchFamily="34" charset="0"/>
              <a:cs typeface="Arial" panose="020B0604020202020204" pitchFamily="34" charset="0"/>
            </a:rPr>
            <a:t>Please check all information on this confirmation.  Errors or alterations may not be able</a:t>
          </a:r>
          <a:r>
            <a:rPr lang="en-AS" sz="1200" baseline="0">
              <a:latin typeface="Arial" panose="020B0604020202020204" pitchFamily="34" charset="0"/>
              <a:cs typeface="Arial" panose="020B0604020202020204" pitchFamily="34" charset="0"/>
            </a:rPr>
            <a:t> to be corrected once your order has been processed. </a:t>
          </a:r>
          <a:endParaRPr lang="en-GB" sz="1200">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1222144</xdr:colOff>
      <xdr:row>11</xdr:row>
      <xdr:rowOff>177270</xdr:rowOff>
    </xdr:from>
    <xdr:to>
      <xdr:col>3</xdr:col>
      <xdr:colOff>376691</xdr:colOff>
      <xdr:row>13</xdr:row>
      <xdr:rowOff>43919</xdr:rowOff>
    </xdr:to>
    <xdr:sp macro="" textlink="$D$25">
      <xdr:nvSpPr>
        <xdr:cNvPr id="5" name="TextBox 4">
          <a:extLst>
            <a:ext uri="{FF2B5EF4-FFF2-40B4-BE49-F238E27FC236}">
              <a16:creationId xmlns:a16="http://schemas.microsoft.com/office/drawing/2014/main" id="{807A0EEF-0155-4BAB-AFD7-8D36FE037FD3}"/>
            </a:ext>
          </a:extLst>
        </xdr:cNvPr>
        <xdr:cNvSpPr txBox="1"/>
      </xdr:nvSpPr>
      <xdr:spPr>
        <a:xfrm>
          <a:off x="2737677" y="2226203"/>
          <a:ext cx="856347" cy="239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AE5AAAF-1C37-4107-AB10-8197F79F6939}" type="TxLink">
            <a:rPr lang="en-US" sz="1100" b="1" i="0" u="none" strike="noStrike">
              <a:solidFill>
                <a:srgbClr val="000000"/>
              </a:solidFill>
              <a:latin typeface="Aptos Narrow"/>
            </a:rPr>
            <a:pPr/>
            <a:t>2000mm</a:t>
          </a:fld>
          <a:endParaRPr lang="en-GB" sz="1100"/>
        </a:p>
      </xdr:txBody>
    </xdr:sp>
    <xdr:clientData/>
  </xdr:twoCellAnchor>
  <xdr:twoCellAnchor>
    <xdr:from>
      <xdr:col>1</xdr:col>
      <xdr:colOff>95375</xdr:colOff>
      <xdr:row>16</xdr:row>
      <xdr:rowOff>25400</xdr:rowOff>
    </xdr:from>
    <xdr:to>
      <xdr:col>1</xdr:col>
      <xdr:colOff>838946</xdr:colOff>
      <xdr:row>17</xdr:row>
      <xdr:rowOff>99660</xdr:rowOff>
    </xdr:to>
    <xdr:sp macro="" textlink="$D$27">
      <xdr:nvSpPr>
        <xdr:cNvPr id="6" name="TextBox 5">
          <a:extLst>
            <a:ext uri="{FF2B5EF4-FFF2-40B4-BE49-F238E27FC236}">
              <a16:creationId xmlns:a16="http://schemas.microsoft.com/office/drawing/2014/main" id="{DE450E39-8E39-4BDB-8ED4-8F818DA6BDEE}"/>
            </a:ext>
          </a:extLst>
        </xdr:cNvPr>
        <xdr:cNvSpPr txBox="1"/>
      </xdr:nvSpPr>
      <xdr:spPr>
        <a:xfrm>
          <a:off x="1610908" y="3005667"/>
          <a:ext cx="743571" cy="260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4E8FA124-8BA0-465E-BABB-2C22C152A39E}" type="TxLink">
            <a:rPr lang="en-US" sz="1100" b="1" i="0" u="none" strike="noStrike">
              <a:solidFill>
                <a:srgbClr val="000000"/>
              </a:solidFill>
              <a:latin typeface="Aptos Narrow"/>
            </a:rPr>
            <a:pPr algn="l"/>
            <a:t>1000mm</a:t>
          </a:fld>
          <a:endParaRPr lang="en-GB" sz="1100" b="1"/>
        </a:p>
      </xdr:txBody>
    </xdr:sp>
    <xdr:clientData/>
  </xdr:twoCellAnchor>
  <xdr:twoCellAnchor>
    <xdr:from>
      <xdr:col>3</xdr:col>
      <xdr:colOff>742865</xdr:colOff>
      <xdr:row>21</xdr:row>
      <xdr:rowOff>116083</xdr:rowOff>
    </xdr:from>
    <xdr:to>
      <xdr:col>7</xdr:col>
      <xdr:colOff>89231</xdr:colOff>
      <xdr:row>27</xdr:row>
      <xdr:rowOff>9545</xdr:rowOff>
    </xdr:to>
    <xdr:sp macro="" textlink="">
      <xdr:nvSpPr>
        <xdr:cNvPr id="18" name="TextBox 17">
          <a:extLst>
            <a:ext uri="{FF2B5EF4-FFF2-40B4-BE49-F238E27FC236}">
              <a16:creationId xmlns:a16="http://schemas.microsoft.com/office/drawing/2014/main" id="{C620A45D-F363-3A73-A724-876E1B75E359}"/>
            </a:ext>
          </a:extLst>
        </xdr:cNvPr>
        <xdr:cNvSpPr txBox="1"/>
      </xdr:nvSpPr>
      <xdr:spPr>
        <a:xfrm>
          <a:off x="3960198" y="3841416"/>
          <a:ext cx="2851566" cy="1011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anose="020B0604020202020204" pitchFamily="34" charset="0"/>
              <a:cs typeface="Arial" panose="020B0604020202020204" pitchFamily="34" charset="0"/>
            </a:rPr>
            <a:t>Please note </a:t>
          </a:r>
        </a:p>
        <a:p>
          <a:r>
            <a:rPr lang="en-GB" sz="1100">
              <a:latin typeface="Arial" panose="020B0604020202020204" pitchFamily="34" charset="0"/>
              <a:cs typeface="Arial" panose="020B0604020202020204" pitchFamily="34" charset="0"/>
            </a:rPr>
            <a:t>The </a:t>
          </a:r>
          <a:r>
            <a:rPr lang="en-GB" sz="1100" baseline="0">
              <a:latin typeface="Arial" panose="020B0604020202020204" pitchFamily="34" charset="0"/>
              <a:cs typeface="Arial" panose="020B0604020202020204" pitchFamily="34" charset="0"/>
            </a:rPr>
            <a:t>e</a:t>
          </a:r>
          <a:r>
            <a:rPr lang="en-GB" sz="1100">
              <a:latin typeface="Arial" panose="020B0604020202020204" pitchFamily="34" charset="0"/>
              <a:cs typeface="Arial" panose="020B0604020202020204" pitchFamily="34" charset="0"/>
            </a:rPr>
            <a:t>xternal</a:t>
          </a:r>
          <a:r>
            <a:rPr lang="en-GB" sz="1100" baseline="0">
              <a:latin typeface="Arial" panose="020B0604020202020204" pitchFamily="34" charset="0"/>
              <a:cs typeface="Arial" panose="020B0604020202020204" pitchFamily="34" charset="0"/>
            </a:rPr>
            <a:t> upstand sizes are the sizes we </a:t>
          </a:r>
          <a:r>
            <a:rPr lang="en-AS" sz="1100" baseline="0">
              <a:latin typeface="Arial" panose="020B0604020202020204" pitchFamily="34" charset="0"/>
              <a:cs typeface="Arial" panose="020B0604020202020204" pitchFamily="34" charset="0"/>
            </a:rPr>
            <a:t>require </a:t>
          </a:r>
          <a:r>
            <a:rPr lang="en-GB" sz="1100" baseline="0">
              <a:latin typeface="Arial" panose="020B0604020202020204" pitchFamily="34" charset="0"/>
              <a:cs typeface="Arial" panose="020B0604020202020204" pitchFamily="34" charset="0"/>
            </a:rPr>
            <a:t>to manufacture your </a:t>
          </a:r>
          <a:r>
            <a:rPr lang="en-AS" sz="1100" baseline="0">
              <a:latin typeface="Arial" panose="020B0604020202020204" pitchFamily="34" charset="0"/>
              <a:cs typeface="Arial" panose="020B0604020202020204" pitchFamily="34" charset="0"/>
            </a:rPr>
            <a:t>roof.</a:t>
          </a:r>
          <a:endParaRPr lang="en-GB" sz="1100" baseline="0">
            <a:latin typeface="Arial" panose="020B0604020202020204" pitchFamily="34" charset="0"/>
            <a:cs typeface="Arial" panose="020B0604020202020204" pitchFamily="34" charset="0"/>
          </a:endParaRP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External Upstand Dimensions Required</a:t>
          </a:r>
          <a:endParaRPr lang="en-GB" sz="1100">
            <a:latin typeface="Arial" panose="020B0604020202020204" pitchFamily="34" charset="0"/>
            <a:cs typeface="Arial" panose="020B0604020202020204" pitchFamily="34" charset="0"/>
          </a:endParaRPr>
        </a:p>
      </xdr:txBody>
    </xdr:sp>
    <xdr:clientData/>
  </xdr:twoCellAnchor>
  <xdr:twoCellAnchor editAs="oneCell">
    <xdr:from>
      <xdr:col>1</xdr:col>
      <xdr:colOff>85868</xdr:colOff>
      <xdr:row>10</xdr:row>
      <xdr:rowOff>67732</xdr:rowOff>
    </xdr:from>
    <xdr:to>
      <xdr:col>4</xdr:col>
      <xdr:colOff>550333</xdr:colOff>
      <xdr:row>21</xdr:row>
      <xdr:rowOff>127000</xdr:rowOff>
    </xdr:to>
    <xdr:pic>
      <xdr:nvPicPr>
        <xdr:cNvPr id="23" name="Picture 22">
          <a:extLst>
            <a:ext uri="{FF2B5EF4-FFF2-40B4-BE49-F238E27FC236}">
              <a16:creationId xmlns:a16="http://schemas.microsoft.com/office/drawing/2014/main" id="{76DD5666-5D65-C73C-1503-D22BAB5D75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1401" y="1930399"/>
          <a:ext cx="2962132" cy="2108201"/>
        </a:xfrm>
        <a:prstGeom prst="rect">
          <a:avLst/>
        </a:prstGeom>
      </xdr:spPr>
    </xdr:pic>
    <xdr:clientData/>
  </xdr:twoCellAnchor>
  <xdr:twoCellAnchor editAs="oneCell">
    <xdr:from>
      <xdr:col>3</xdr:col>
      <xdr:colOff>465667</xdr:colOff>
      <xdr:row>25</xdr:row>
      <xdr:rowOff>39013</xdr:rowOff>
    </xdr:from>
    <xdr:to>
      <xdr:col>6</xdr:col>
      <xdr:colOff>1126067</xdr:colOff>
      <xdr:row>32</xdr:row>
      <xdr:rowOff>93135</xdr:rowOff>
    </xdr:to>
    <xdr:pic>
      <xdr:nvPicPr>
        <xdr:cNvPr id="25" name="Picture 24">
          <a:extLst>
            <a:ext uri="{FF2B5EF4-FFF2-40B4-BE49-F238E27FC236}">
              <a16:creationId xmlns:a16="http://schemas.microsoft.com/office/drawing/2014/main" id="{07F6712E-4075-19C3-9D20-B59915E078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3000" y="4695680"/>
          <a:ext cx="2988734" cy="1357988"/>
        </a:xfrm>
        <a:prstGeom prst="rect">
          <a:avLst/>
        </a:prstGeom>
      </xdr:spPr>
    </xdr:pic>
    <xdr:clientData/>
  </xdr:twoCellAnchor>
  <xdr:twoCellAnchor>
    <xdr:from>
      <xdr:col>6</xdr:col>
      <xdr:colOff>496094</xdr:colOff>
      <xdr:row>39</xdr:row>
      <xdr:rowOff>178595</xdr:rowOff>
    </xdr:from>
    <xdr:to>
      <xdr:col>6</xdr:col>
      <xdr:colOff>1148934</xdr:colOff>
      <xdr:row>39</xdr:row>
      <xdr:rowOff>178595</xdr:rowOff>
    </xdr:to>
    <xdr:cxnSp macro="">
      <xdr:nvCxnSpPr>
        <xdr:cNvPr id="40" name="Straight Connector 39">
          <a:extLst>
            <a:ext uri="{FF2B5EF4-FFF2-40B4-BE49-F238E27FC236}">
              <a16:creationId xmlns:a16="http://schemas.microsoft.com/office/drawing/2014/main" id="{75200C43-D3A5-A644-5922-D09D890CF956}"/>
            </a:ext>
          </a:extLst>
        </xdr:cNvPr>
        <xdr:cNvCxnSpPr/>
      </xdr:nvCxnSpPr>
      <xdr:spPr>
        <a:xfrm>
          <a:off x="6032500" y="7586928"/>
          <a:ext cx="652840" cy="0"/>
        </a:xfrm>
        <a:prstGeom prst="line">
          <a:avLst/>
        </a:prstGeom>
        <a:ln>
          <a:solidFill>
            <a:schemeClr val="tx2">
              <a:lumMod val="90000"/>
              <a:lumOff val="1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456407</xdr:colOff>
      <xdr:row>41</xdr:row>
      <xdr:rowOff>182829</xdr:rowOff>
    </xdr:from>
    <xdr:to>
      <xdr:col>6</xdr:col>
      <xdr:colOff>1152261</xdr:colOff>
      <xdr:row>41</xdr:row>
      <xdr:rowOff>182829</xdr:rowOff>
    </xdr:to>
    <xdr:cxnSp macro="">
      <xdr:nvCxnSpPr>
        <xdr:cNvPr id="43" name="Straight Connector 42">
          <a:extLst>
            <a:ext uri="{FF2B5EF4-FFF2-40B4-BE49-F238E27FC236}">
              <a16:creationId xmlns:a16="http://schemas.microsoft.com/office/drawing/2014/main" id="{917658B1-107A-4B64-A9EB-E2CC59134E9F}"/>
            </a:ext>
          </a:extLst>
        </xdr:cNvPr>
        <xdr:cNvCxnSpPr/>
      </xdr:nvCxnSpPr>
      <xdr:spPr>
        <a:xfrm>
          <a:off x="5992813" y="7961579"/>
          <a:ext cx="695854" cy="0"/>
        </a:xfrm>
        <a:prstGeom prst="line">
          <a:avLst/>
        </a:prstGeom>
        <a:ln>
          <a:solidFill>
            <a:schemeClr val="tx2">
              <a:lumMod val="90000"/>
              <a:lumOff val="1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288397</xdr:colOff>
      <xdr:row>35</xdr:row>
      <xdr:rowOff>130969</xdr:rowOff>
    </xdr:from>
    <xdr:to>
      <xdr:col>6</xdr:col>
      <xdr:colOff>533930</xdr:colOff>
      <xdr:row>43</xdr:row>
      <xdr:rowOff>63236</xdr:rowOff>
    </xdr:to>
    <xdr:sp macro="" textlink="">
      <xdr:nvSpPr>
        <xdr:cNvPr id="47" name="TextBox 46">
          <a:extLst>
            <a:ext uri="{FF2B5EF4-FFF2-40B4-BE49-F238E27FC236}">
              <a16:creationId xmlns:a16="http://schemas.microsoft.com/office/drawing/2014/main" id="{3E13FC34-21E1-DBAD-B021-EC7CDD356EC7}"/>
            </a:ext>
          </a:extLst>
        </xdr:cNvPr>
        <xdr:cNvSpPr txBox="1"/>
      </xdr:nvSpPr>
      <xdr:spPr>
        <a:xfrm>
          <a:off x="4958293" y="6798469"/>
          <a:ext cx="1112043" cy="1413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GB" sz="1200">
              <a:latin typeface="+mj-lt"/>
            </a:rPr>
            <a:t>Unit Price</a:t>
          </a:r>
        </a:p>
        <a:p>
          <a:pPr algn="r"/>
          <a:r>
            <a:rPr lang="en-GB" sz="1200">
              <a:latin typeface="+mj-lt"/>
            </a:rPr>
            <a:t>Qty</a:t>
          </a:r>
        </a:p>
        <a:p>
          <a:pPr algn="r"/>
          <a:r>
            <a:rPr lang="en-GB" sz="1200">
              <a:latin typeface="+mj-lt"/>
            </a:rPr>
            <a:t>Total</a:t>
          </a:r>
        </a:p>
        <a:p>
          <a:pPr algn="r"/>
          <a:r>
            <a:rPr lang="en-GB" sz="1200">
              <a:latin typeface="+mj-lt"/>
            </a:rPr>
            <a:t>Deduction</a:t>
          </a:r>
        </a:p>
        <a:p>
          <a:pPr algn="r"/>
          <a:r>
            <a:rPr lang="en-GB" sz="1200">
              <a:latin typeface="+mj-lt"/>
            </a:rPr>
            <a:t>Total</a:t>
          </a:r>
        </a:p>
        <a:p>
          <a:pPr algn="r"/>
          <a:r>
            <a:rPr lang="en-GB" sz="1200">
              <a:latin typeface="+mj-lt"/>
            </a:rPr>
            <a:t>VAT 20%</a:t>
          </a:r>
        </a:p>
        <a:p>
          <a:pPr algn="r"/>
          <a:r>
            <a:rPr lang="en-GB" sz="1200">
              <a:latin typeface="+mj-lt"/>
            </a:rPr>
            <a:t>Total</a:t>
          </a:r>
        </a:p>
      </xdr:txBody>
    </xdr:sp>
    <xdr:clientData/>
  </xdr:twoCellAnchor>
  <xdr:twoCellAnchor>
    <xdr:from>
      <xdr:col>6</xdr:col>
      <xdr:colOff>469636</xdr:colOff>
      <xdr:row>38</xdr:row>
      <xdr:rowOff>0</xdr:rowOff>
    </xdr:from>
    <xdr:to>
      <xdr:col>6</xdr:col>
      <xdr:colOff>1175392</xdr:colOff>
      <xdr:row>38</xdr:row>
      <xdr:rowOff>0</xdr:rowOff>
    </xdr:to>
    <xdr:cxnSp macro="">
      <xdr:nvCxnSpPr>
        <xdr:cNvPr id="49" name="Straight Connector 48">
          <a:extLst>
            <a:ext uri="{FF2B5EF4-FFF2-40B4-BE49-F238E27FC236}">
              <a16:creationId xmlns:a16="http://schemas.microsoft.com/office/drawing/2014/main" id="{699B1F22-B4F6-4E72-9131-FB1839AA14A0}"/>
            </a:ext>
          </a:extLst>
        </xdr:cNvPr>
        <xdr:cNvCxnSpPr/>
      </xdr:nvCxnSpPr>
      <xdr:spPr>
        <a:xfrm>
          <a:off x="6006042" y="7223125"/>
          <a:ext cx="705756" cy="0"/>
        </a:xfrm>
        <a:prstGeom prst="line">
          <a:avLst/>
        </a:prstGeom>
        <a:ln>
          <a:solidFill>
            <a:schemeClr val="tx2">
              <a:lumMod val="90000"/>
              <a:lumOff val="1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xdr:col>
      <xdr:colOff>0</xdr:colOff>
      <xdr:row>35</xdr:row>
      <xdr:rowOff>84667</xdr:rowOff>
    </xdr:from>
    <xdr:to>
      <xdr:col>5</xdr:col>
      <xdr:colOff>668866</xdr:colOff>
      <xdr:row>45</xdr:row>
      <xdr:rowOff>84667</xdr:rowOff>
    </xdr:to>
    <xdr:pic>
      <xdr:nvPicPr>
        <xdr:cNvPr id="32" name="Picture 31">
          <a:extLst>
            <a:ext uri="{FF2B5EF4-FFF2-40B4-BE49-F238E27FC236}">
              <a16:creationId xmlns:a16="http://schemas.microsoft.com/office/drawing/2014/main" id="{A17E9DC8-68AE-AB79-47FB-689DED5084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15533" y="6604000"/>
          <a:ext cx="3835400" cy="1862667"/>
        </a:xfrm>
        <a:prstGeom prst="rect">
          <a:avLst/>
        </a:prstGeom>
      </xdr:spPr>
    </xdr:pic>
    <xdr:clientData/>
  </xdr:twoCellAnchor>
  <xdr:twoCellAnchor>
    <xdr:from>
      <xdr:col>0</xdr:col>
      <xdr:colOff>0</xdr:colOff>
      <xdr:row>1</xdr:row>
      <xdr:rowOff>16934</xdr:rowOff>
    </xdr:from>
    <xdr:to>
      <xdr:col>0</xdr:col>
      <xdr:colOff>1444234</xdr:colOff>
      <xdr:row>37</xdr:row>
      <xdr:rowOff>95400</xdr:rowOff>
    </xdr:to>
    <xdr:grpSp>
      <xdr:nvGrpSpPr>
        <xdr:cNvPr id="19" name="Group 18">
          <a:extLst>
            <a:ext uri="{FF2B5EF4-FFF2-40B4-BE49-F238E27FC236}">
              <a16:creationId xmlns:a16="http://schemas.microsoft.com/office/drawing/2014/main" id="{79F9F1EE-DE7A-416B-8800-53663642A095}"/>
            </a:ext>
          </a:extLst>
        </xdr:cNvPr>
        <xdr:cNvGrpSpPr/>
      </xdr:nvGrpSpPr>
      <xdr:grpSpPr>
        <a:xfrm>
          <a:off x="0" y="203201"/>
          <a:ext cx="1444234" cy="6784066"/>
          <a:chOff x="0" y="381000"/>
          <a:chExt cx="1444234" cy="6784066"/>
        </a:xfrm>
      </xdr:grpSpPr>
      <xdr:sp macro="" textlink="">
        <xdr:nvSpPr>
          <xdr:cNvPr id="29" name="TextBox 28">
            <a:hlinkClick xmlns:r="http://schemas.openxmlformats.org/officeDocument/2006/relationships" r:id="rId4"/>
            <a:extLst>
              <a:ext uri="{FF2B5EF4-FFF2-40B4-BE49-F238E27FC236}">
                <a16:creationId xmlns:a16="http://schemas.microsoft.com/office/drawing/2014/main" id="{FD2E4C05-B82F-9405-91EA-DC8F99CD7958}"/>
              </a:ext>
            </a:extLst>
          </xdr:cNvPr>
          <xdr:cNvSpPr txBox="1"/>
        </xdr:nvSpPr>
        <xdr:spPr>
          <a:xfrm>
            <a:off x="0" y="38100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30" name="TextBox 29">
            <a:hlinkClick xmlns:r="http://schemas.openxmlformats.org/officeDocument/2006/relationships" r:id="rId5"/>
            <a:extLst>
              <a:ext uri="{FF2B5EF4-FFF2-40B4-BE49-F238E27FC236}">
                <a16:creationId xmlns:a16="http://schemas.microsoft.com/office/drawing/2014/main" id="{1BB16D92-8E0E-5879-B018-15DC6E6875C5}"/>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31" name="TextBox 30">
            <a:hlinkClick xmlns:r="http://schemas.openxmlformats.org/officeDocument/2006/relationships" r:id="rId6"/>
            <a:extLst>
              <a:ext uri="{FF2B5EF4-FFF2-40B4-BE49-F238E27FC236}">
                <a16:creationId xmlns:a16="http://schemas.microsoft.com/office/drawing/2014/main" id="{F65FFACA-027C-57A0-18BE-71A1BEF8EF3F}"/>
              </a:ext>
            </a:extLst>
          </xdr:cNvPr>
          <xdr:cNvSpPr txBox="1"/>
        </xdr:nvSpPr>
        <xdr:spPr>
          <a:xfrm>
            <a:off x="0" y="3301296"/>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33" name="TextBox 32">
            <a:hlinkClick xmlns:r="http://schemas.openxmlformats.org/officeDocument/2006/relationships" r:id="rId7"/>
            <a:extLst>
              <a:ext uri="{FF2B5EF4-FFF2-40B4-BE49-F238E27FC236}">
                <a16:creationId xmlns:a16="http://schemas.microsoft.com/office/drawing/2014/main" id="{01A65019-E834-F004-AFE0-F836A4B49ADA}"/>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34" name="TextBox 33">
            <a:hlinkClick xmlns:r="http://schemas.openxmlformats.org/officeDocument/2006/relationships" r:id="rId8"/>
            <a:extLst>
              <a:ext uri="{FF2B5EF4-FFF2-40B4-BE49-F238E27FC236}">
                <a16:creationId xmlns:a16="http://schemas.microsoft.com/office/drawing/2014/main" id="{9EECEEF9-A678-C458-B306-1E74DE2F8424}"/>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35" name="TextBox 34">
            <a:hlinkClick xmlns:r="http://schemas.openxmlformats.org/officeDocument/2006/relationships" r:id="rId9"/>
            <a:extLst>
              <a:ext uri="{FF2B5EF4-FFF2-40B4-BE49-F238E27FC236}">
                <a16:creationId xmlns:a16="http://schemas.microsoft.com/office/drawing/2014/main" id="{856E6709-FB7C-7DFE-F2A1-1BABB01E8555}"/>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36" name="TextBox 35">
            <a:hlinkClick xmlns:r="http://schemas.openxmlformats.org/officeDocument/2006/relationships" r:id="rId10"/>
            <a:extLst>
              <a:ext uri="{FF2B5EF4-FFF2-40B4-BE49-F238E27FC236}">
                <a16:creationId xmlns:a16="http://schemas.microsoft.com/office/drawing/2014/main" id="{7DB4C914-88A8-1A60-C09C-04736BD9181D}"/>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37" name="TextBox 36">
            <a:hlinkClick xmlns:r="http://schemas.openxmlformats.org/officeDocument/2006/relationships" r:id="rId11"/>
            <a:extLst>
              <a:ext uri="{FF2B5EF4-FFF2-40B4-BE49-F238E27FC236}">
                <a16:creationId xmlns:a16="http://schemas.microsoft.com/office/drawing/2014/main" id="{19BFE602-93C4-AED8-F080-A9C561AEBAA9}"/>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38" name="TextBox 37">
            <a:hlinkClick xmlns:r="http://schemas.openxmlformats.org/officeDocument/2006/relationships" r:id="rId12"/>
            <a:extLst>
              <a:ext uri="{FF2B5EF4-FFF2-40B4-BE49-F238E27FC236}">
                <a16:creationId xmlns:a16="http://schemas.microsoft.com/office/drawing/2014/main" id="{DDB3B0F4-4BB0-9852-6338-CE5D3F4FE935}"/>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39" name="TextBox 38">
            <a:hlinkClick xmlns:r="http://schemas.openxmlformats.org/officeDocument/2006/relationships" r:id="rId13"/>
            <a:extLst>
              <a:ext uri="{FF2B5EF4-FFF2-40B4-BE49-F238E27FC236}">
                <a16:creationId xmlns:a16="http://schemas.microsoft.com/office/drawing/2014/main" id="{DEFA90E2-CD6F-C472-38F4-3A6DA498AF20}"/>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4</xdr:col>
      <xdr:colOff>254248</xdr:colOff>
      <xdr:row>15</xdr:row>
      <xdr:rowOff>105344</xdr:rowOff>
    </xdr:from>
    <xdr:to>
      <xdr:col>9</xdr:col>
      <xdr:colOff>693127</xdr:colOff>
      <xdr:row>24</xdr:row>
      <xdr:rowOff>21800</xdr:rowOff>
    </xdr:to>
    <xdr:grpSp>
      <xdr:nvGrpSpPr>
        <xdr:cNvPr id="43" name="Group 42">
          <a:extLst>
            <a:ext uri="{FF2B5EF4-FFF2-40B4-BE49-F238E27FC236}">
              <a16:creationId xmlns:a16="http://schemas.microsoft.com/office/drawing/2014/main" id="{C532574B-AAF7-C4E7-D0CA-000A0033B0DE}"/>
            </a:ext>
          </a:extLst>
        </xdr:cNvPr>
        <xdr:cNvGrpSpPr/>
      </xdr:nvGrpSpPr>
      <xdr:grpSpPr>
        <a:xfrm>
          <a:off x="3048248" y="2907811"/>
          <a:ext cx="3292146" cy="1660589"/>
          <a:chOff x="1563397" y="2903404"/>
          <a:chExt cx="3157691" cy="1652031"/>
        </a:xfrm>
      </xdr:grpSpPr>
      <xdr:pic>
        <xdr:nvPicPr>
          <xdr:cNvPr id="23" name="Picture 22">
            <a:extLst>
              <a:ext uri="{FF2B5EF4-FFF2-40B4-BE49-F238E27FC236}">
                <a16:creationId xmlns:a16="http://schemas.microsoft.com/office/drawing/2014/main" id="{5BA20B88-508F-4D27-8092-6912DF7065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3397" y="3028278"/>
            <a:ext cx="3157691" cy="1187731"/>
          </a:xfrm>
          <a:prstGeom prst="rect">
            <a:avLst/>
          </a:prstGeom>
        </xdr:spPr>
      </xdr:pic>
      <xdr:sp macro="" textlink="">
        <xdr:nvSpPr>
          <xdr:cNvPr id="24" name="TextBox 23">
            <a:extLst>
              <a:ext uri="{FF2B5EF4-FFF2-40B4-BE49-F238E27FC236}">
                <a16:creationId xmlns:a16="http://schemas.microsoft.com/office/drawing/2014/main" id="{9F925463-C8D3-655C-56D3-C4A54D804AF8}"/>
              </a:ext>
            </a:extLst>
          </xdr:cNvPr>
          <xdr:cNvSpPr txBox="1"/>
        </xdr:nvSpPr>
        <xdr:spPr>
          <a:xfrm>
            <a:off x="2842162" y="2903404"/>
            <a:ext cx="581316" cy="223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latin typeface="Arial" panose="020B0604020202020204" pitchFamily="34" charset="0"/>
                <a:cs typeface="Arial" panose="020B0604020202020204" pitchFamily="34" charset="0"/>
              </a:rPr>
              <a:t>30mm</a:t>
            </a:r>
          </a:p>
        </xdr:txBody>
      </xdr:sp>
      <xdr:sp macro="" textlink="$O$9">
        <xdr:nvSpPr>
          <xdr:cNvPr id="26" name="TextBox 25">
            <a:extLst>
              <a:ext uri="{FF2B5EF4-FFF2-40B4-BE49-F238E27FC236}">
                <a16:creationId xmlns:a16="http://schemas.microsoft.com/office/drawing/2014/main" id="{3D04CF50-0000-BCB1-DDB2-DAC54AE3FBA8}"/>
              </a:ext>
            </a:extLst>
          </xdr:cNvPr>
          <xdr:cNvSpPr txBox="1"/>
        </xdr:nvSpPr>
        <xdr:spPr>
          <a:xfrm>
            <a:off x="3838177" y="3374238"/>
            <a:ext cx="744327" cy="276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649D068A-DDC0-42E0-96BD-816D0301A0E5}" type="TxLink">
              <a:rPr lang="en-US" sz="1100" b="0" i="0" u="none" strike="noStrike">
                <a:solidFill>
                  <a:srgbClr val="000000"/>
                </a:solidFill>
                <a:latin typeface="Arial" panose="020B0604020202020204" pitchFamily="34" charset="0"/>
                <a:cs typeface="Arial" panose="020B0604020202020204" pitchFamily="34" charset="0"/>
              </a:rPr>
              <a:pPr algn="l"/>
              <a:t>749 mm</a:t>
            </a:fld>
            <a:endParaRPr lang="en-GB" sz="1100">
              <a:latin typeface="Arial" panose="020B0604020202020204" pitchFamily="34" charset="0"/>
              <a:cs typeface="Arial" panose="020B0604020202020204" pitchFamily="34" charset="0"/>
            </a:endParaRPr>
          </a:p>
        </xdr:txBody>
      </xdr:sp>
      <xdr:sp macro="" textlink="$O$9">
        <xdr:nvSpPr>
          <xdr:cNvPr id="28" name="TextBox 27">
            <a:extLst>
              <a:ext uri="{FF2B5EF4-FFF2-40B4-BE49-F238E27FC236}">
                <a16:creationId xmlns:a16="http://schemas.microsoft.com/office/drawing/2014/main" id="{9668F677-00F2-4775-8BAD-3142996B6A39}"/>
              </a:ext>
            </a:extLst>
          </xdr:cNvPr>
          <xdr:cNvSpPr txBox="1"/>
        </xdr:nvSpPr>
        <xdr:spPr>
          <a:xfrm>
            <a:off x="1664266" y="3464892"/>
            <a:ext cx="813615" cy="276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649D068A-DDC0-42E0-96BD-816D0301A0E5}" type="TxLink">
              <a:rPr lang="en-US" sz="1100" b="0" i="0" u="none" strike="noStrike">
                <a:solidFill>
                  <a:srgbClr val="000000"/>
                </a:solidFill>
                <a:latin typeface="Arial" panose="020B0604020202020204" pitchFamily="34" charset="0"/>
                <a:cs typeface="Arial" panose="020B0604020202020204" pitchFamily="34" charset="0"/>
              </a:rPr>
              <a:pPr algn="r"/>
              <a:t>749 mm</a:t>
            </a:fld>
            <a:endParaRPr lang="en-GB" sz="1100">
              <a:latin typeface="Arial" panose="020B0604020202020204" pitchFamily="34" charset="0"/>
              <a:cs typeface="Arial" panose="020B0604020202020204" pitchFamily="34" charset="0"/>
            </a:endParaRPr>
          </a:p>
        </xdr:txBody>
      </xdr:sp>
      <xdr:sp macro="" textlink="$O$16">
        <xdr:nvSpPr>
          <xdr:cNvPr id="30" name="TextBox 29">
            <a:extLst>
              <a:ext uri="{FF2B5EF4-FFF2-40B4-BE49-F238E27FC236}">
                <a16:creationId xmlns:a16="http://schemas.microsoft.com/office/drawing/2014/main" id="{08F0D4D2-E92B-4343-6C63-D1722C65FAEF}"/>
              </a:ext>
            </a:extLst>
          </xdr:cNvPr>
          <xdr:cNvSpPr txBox="1"/>
        </xdr:nvSpPr>
        <xdr:spPr>
          <a:xfrm>
            <a:off x="3244023" y="3858316"/>
            <a:ext cx="614293" cy="352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2602186-A068-47B8-AD39-F94F9C9E88D6}" type="TxLink">
              <a:rPr lang="en-US" sz="1400" b="0" i="0" u="none" strike="noStrike">
                <a:solidFill>
                  <a:srgbClr val="000000"/>
                </a:solidFill>
                <a:latin typeface="Aptos Narrow"/>
              </a:rPr>
              <a:pPr/>
              <a:t>Qty 2</a:t>
            </a:fld>
            <a:endParaRPr lang="en-GB" sz="1400"/>
          </a:p>
        </xdr:txBody>
      </xdr:sp>
      <xdr:sp macro="" textlink="$O$13">
        <xdr:nvSpPr>
          <xdr:cNvPr id="37" name="TextBox 36">
            <a:extLst>
              <a:ext uri="{FF2B5EF4-FFF2-40B4-BE49-F238E27FC236}">
                <a16:creationId xmlns:a16="http://schemas.microsoft.com/office/drawing/2014/main" id="{213057A1-5CB3-4F51-BF16-8DD7F56AF560}"/>
              </a:ext>
            </a:extLst>
          </xdr:cNvPr>
          <xdr:cNvSpPr txBox="1"/>
        </xdr:nvSpPr>
        <xdr:spPr>
          <a:xfrm>
            <a:off x="2726359" y="4279348"/>
            <a:ext cx="732458" cy="276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837065AC-729A-4F2D-B2E5-E2F29E3B1D70}" type="TxLink">
              <a:rPr lang="en-US" sz="1100" b="0" i="0" u="none" strike="noStrike">
                <a:solidFill>
                  <a:srgbClr val="000000"/>
                </a:solidFill>
                <a:latin typeface="Arial;"/>
              </a:rPr>
              <a:pPr algn="r"/>
              <a:t>1036 mm</a:t>
            </a:fld>
            <a:endParaRPr lang="en-GB" sz="1100">
              <a:latin typeface="Arial;"/>
            </a:endParaRPr>
          </a:p>
        </xdr:txBody>
      </xdr:sp>
      <xdr:sp macro="" textlink="$O$14">
        <xdr:nvSpPr>
          <xdr:cNvPr id="38" name="TextBox 37">
            <a:extLst>
              <a:ext uri="{FF2B5EF4-FFF2-40B4-BE49-F238E27FC236}">
                <a16:creationId xmlns:a16="http://schemas.microsoft.com/office/drawing/2014/main" id="{8AADBC8A-C43F-4B6A-A9F2-DCE3FF3DD200}"/>
              </a:ext>
            </a:extLst>
          </xdr:cNvPr>
          <xdr:cNvSpPr txBox="1"/>
        </xdr:nvSpPr>
        <xdr:spPr>
          <a:xfrm rot="16200000">
            <a:off x="2614569" y="3594673"/>
            <a:ext cx="775759" cy="276087"/>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fld id="{6548385F-3BFB-4DC0-AED8-BF96226EA7DC}" type="TxLink">
              <a:rPr kumimoji="0" lang="en-US" sz="1100" b="0" i="0" u="none" strike="noStrike" kern="0" cap="none" spc="0" normalizeH="0" baseline="0" noProof="0" smtClean="0">
                <a:ln>
                  <a:noFill/>
                </a:ln>
                <a:solidFill>
                  <a:srgbClr val="000000"/>
                </a:solidFill>
                <a:effectLst/>
                <a:uLnTx/>
                <a:uFillTx/>
                <a:latin typeface="Arial;"/>
                <a:ea typeface="+mn-ea"/>
                <a:cs typeface="+mn-cs"/>
              </a:rPr>
              <a:pPr marL="0" marR="0" lvl="0" indent="0" algn="ctr" defTabSz="914400" eaLnBrk="1" fontAlgn="auto" latinLnBrk="0" hangingPunct="1">
                <a:lnSpc>
                  <a:spcPct val="100000"/>
                </a:lnSpc>
                <a:spcBef>
                  <a:spcPts val="0"/>
                </a:spcBef>
                <a:spcAft>
                  <a:spcPts val="0"/>
                </a:spcAft>
                <a:buClrTx/>
                <a:buSzTx/>
                <a:buFontTx/>
                <a:buNone/>
                <a:tabLst/>
                <a:defRPr/>
              </a:pPr>
              <a:t>555 mm</a:t>
            </a:fld>
            <a:endParaRPr kumimoji="0" lang="en-US" sz="1100" b="0" i="0" u="none" strike="noStrike" kern="0" cap="none" spc="0" normalizeH="0" baseline="0" noProof="0">
              <a:ln>
                <a:noFill/>
              </a:ln>
              <a:solidFill>
                <a:srgbClr val="000000"/>
              </a:solidFill>
              <a:effectLst/>
              <a:uLnTx/>
              <a:uFillTx/>
              <a:latin typeface="Arial;"/>
              <a:ea typeface="+mn-ea"/>
              <a:cs typeface="+mn-cs"/>
            </a:endParaRPr>
          </a:p>
        </xdr:txBody>
      </xdr:sp>
    </xdr:grpSp>
    <xdr:clientData/>
  </xdr:twoCellAnchor>
  <xdr:twoCellAnchor editAs="absolute">
    <xdr:from>
      <xdr:col>3</xdr:col>
      <xdr:colOff>365914</xdr:colOff>
      <xdr:row>24</xdr:row>
      <xdr:rowOff>28897</xdr:rowOff>
    </xdr:from>
    <xdr:to>
      <xdr:col>10</xdr:col>
      <xdr:colOff>119490</xdr:colOff>
      <xdr:row>32</xdr:row>
      <xdr:rowOff>195377</xdr:rowOff>
    </xdr:to>
    <xdr:grpSp>
      <xdr:nvGrpSpPr>
        <xdr:cNvPr id="41" name="Group 40">
          <a:extLst>
            <a:ext uri="{FF2B5EF4-FFF2-40B4-BE49-F238E27FC236}">
              <a16:creationId xmlns:a16="http://schemas.microsoft.com/office/drawing/2014/main" id="{D1EA25B0-3B1A-8C61-7BB7-23D4F5BD31EA}"/>
            </a:ext>
          </a:extLst>
        </xdr:cNvPr>
        <xdr:cNvGrpSpPr/>
      </xdr:nvGrpSpPr>
      <xdr:grpSpPr>
        <a:xfrm>
          <a:off x="2558781" y="4575497"/>
          <a:ext cx="4046176" cy="1673547"/>
          <a:chOff x="1293161" y="4852228"/>
          <a:chExt cx="3766133" cy="1656522"/>
        </a:xfrm>
      </xdr:grpSpPr>
      <xdr:pic>
        <xdr:nvPicPr>
          <xdr:cNvPr id="21" name="Picture 20">
            <a:extLst>
              <a:ext uri="{FF2B5EF4-FFF2-40B4-BE49-F238E27FC236}">
                <a16:creationId xmlns:a16="http://schemas.microsoft.com/office/drawing/2014/main" id="{F0899EEC-F5BB-B451-024A-B4C69016AA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93161" y="4935054"/>
            <a:ext cx="3766133" cy="1263557"/>
          </a:xfrm>
          <a:prstGeom prst="rect">
            <a:avLst/>
          </a:prstGeom>
        </xdr:spPr>
      </xdr:pic>
      <xdr:sp macro="" textlink="$O$16">
        <xdr:nvSpPr>
          <xdr:cNvPr id="31" name="TextBox 30">
            <a:extLst>
              <a:ext uri="{FF2B5EF4-FFF2-40B4-BE49-F238E27FC236}">
                <a16:creationId xmlns:a16="http://schemas.microsoft.com/office/drawing/2014/main" id="{25F07858-01F5-4334-8899-426EF7E5EF65}"/>
              </a:ext>
            </a:extLst>
          </xdr:cNvPr>
          <xdr:cNvSpPr txBox="1"/>
        </xdr:nvSpPr>
        <xdr:spPr>
          <a:xfrm>
            <a:off x="3368261" y="5570054"/>
            <a:ext cx="614293" cy="352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2602186-A068-47B8-AD39-F94F9C9E88D6}" type="TxLink">
              <a:rPr lang="en-US" sz="1400" b="0" i="0" u="none" strike="noStrike">
                <a:solidFill>
                  <a:srgbClr val="000000"/>
                </a:solidFill>
                <a:latin typeface="Aptos Narrow"/>
              </a:rPr>
              <a:pPr/>
              <a:t>Qty 2</a:t>
            </a:fld>
            <a:endParaRPr lang="en-GB" sz="1400"/>
          </a:p>
        </xdr:txBody>
      </xdr:sp>
      <xdr:sp macro="" textlink="$O$10">
        <xdr:nvSpPr>
          <xdr:cNvPr id="33" name="TextBox 32">
            <a:extLst>
              <a:ext uri="{FF2B5EF4-FFF2-40B4-BE49-F238E27FC236}">
                <a16:creationId xmlns:a16="http://schemas.microsoft.com/office/drawing/2014/main" id="{EBC37165-4BE0-4B88-AFEB-A8EDB9A18ACF}"/>
              </a:ext>
            </a:extLst>
          </xdr:cNvPr>
          <xdr:cNvSpPr txBox="1"/>
        </xdr:nvSpPr>
        <xdr:spPr>
          <a:xfrm>
            <a:off x="4141305" y="5452718"/>
            <a:ext cx="717825" cy="276087"/>
          </a:xfrm>
          <a:prstGeom prst="rect">
            <a:avLst/>
          </a:prstGeom>
          <a:no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fld id="{E5EC9A82-E624-4227-90D4-60106312F118}" type="TxLink">
              <a:rPr kumimoji="0" lang="en-US" sz="1100" b="0" i="0" u="none" strike="noStrike" kern="0" cap="none" spc="0" normalizeH="0" baseline="0" noProof="0" smtClean="0">
                <a:ln>
                  <a:noFill/>
                </a:ln>
                <a:solidFill>
                  <a:srgbClr val="000000"/>
                </a:solidFill>
                <a:effectLst/>
                <a:uLnTx/>
                <a:uFillTx/>
                <a:latin typeface="Arial;"/>
                <a:ea typeface="+mn-ea"/>
                <a:cs typeface="+mn-cs"/>
              </a:rPr>
              <a:pPr marL="0" marR="0" lvl="0" indent="0" algn="l" defTabSz="914400" eaLnBrk="1" fontAlgn="auto" latinLnBrk="0" hangingPunct="1">
                <a:lnSpc>
                  <a:spcPct val="100000"/>
                </a:lnSpc>
                <a:spcBef>
                  <a:spcPts val="0"/>
                </a:spcBef>
                <a:spcAft>
                  <a:spcPts val="0"/>
                </a:spcAft>
                <a:buClrTx/>
                <a:buSzTx/>
                <a:buFontTx/>
                <a:buNone/>
                <a:tabLst/>
                <a:defRPr/>
              </a:pPr>
              <a:t>783 mm</a:t>
            </a:fld>
            <a:endParaRPr kumimoji="0" lang="en-GB" sz="1100" b="0" i="0" u="none" strike="noStrike" kern="0" cap="none" spc="0" normalizeH="0" baseline="0" noProof="0">
              <a:ln>
                <a:noFill/>
              </a:ln>
              <a:solidFill>
                <a:sysClr val="windowText" lastClr="000000"/>
              </a:solidFill>
              <a:effectLst/>
              <a:uLnTx/>
              <a:uFillTx/>
              <a:latin typeface="Arial;"/>
              <a:ea typeface="+mn-ea"/>
              <a:cs typeface="+mn-cs"/>
            </a:endParaRPr>
          </a:p>
        </xdr:txBody>
      </xdr:sp>
      <xdr:sp macro="" textlink="$O$10">
        <xdr:nvSpPr>
          <xdr:cNvPr id="34" name="TextBox 33">
            <a:extLst>
              <a:ext uri="{FF2B5EF4-FFF2-40B4-BE49-F238E27FC236}">
                <a16:creationId xmlns:a16="http://schemas.microsoft.com/office/drawing/2014/main" id="{CFD88EED-38A1-480A-B2EA-236A4A48980E}"/>
              </a:ext>
            </a:extLst>
          </xdr:cNvPr>
          <xdr:cNvSpPr txBox="1"/>
        </xdr:nvSpPr>
        <xdr:spPr>
          <a:xfrm>
            <a:off x="1449456" y="5445815"/>
            <a:ext cx="732458" cy="276087"/>
          </a:xfrm>
          <a:prstGeom prst="rect">
            <a:avLst/>
          </a:prstGeom>
          <a:noFill/>
          <a:ln w="9525" cmpd="sng">
            <a:noFill/>
          </a:ln>
          <a:effectLst/>
        </xdr:spPr>
        <xdr:txBody>
          <a:bodyPr vertOverflow="clip" horz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fld id="{8380BA58-41BA-4C72-87EC-5D1F160FD7ED}" type="TxLink">
              <a:rPr kumimoji="0" lang="en-US" sz="1100" b="0" i="0" u="none" strike="noStrike" kern="0" cap="none" spc="0" normalizeH="0" baseline="0" noProof="0" smtClean="0">
                <a:ln>
                  <a:noFill/>
                </a:ln>
                <a:solidFill>
                  <a:srgbClr val="000000"/>
                </a:solidFill>
                <a:effectLst/>
                <a:uLnTx/>
                <a:uFillTx/>
                <a:latin typeface="Arial" panose="020B0604020202020204" pitchFamily="34" charset="0"/>
                <a:ea typeface="+mn-ea"/>
                <a:cs typeface="Arial" panose="020B0604020202020204" pitchFamily="34" charset="0"/>
              </a:rPr>
              <a:pPr marL="0" marR="0" lvl="0" indent="0" algn="r" defTabSz="914400" eaLnBrk="1" fontAlgn="auto" latinLnBrk="0" hangingPunct="1">
                <a:lnSpc>
                  <a:spcPct val="100000"/>
                </a:lnSpc>
                <a:spcBef>
                  <a:spcPts val="0"/>
                </a:spcBef>
                <a:spcAft>
                  <a:spcPts val="0"/>
                </a:spcAft>
                <a:buClrTx/>
                <a:buSzTx/>
                <a:buFontTx/>
                <a:buNone/>
                <a:tabLst/>
                <a:defRPr/>
              </a:pPr>
              <a:t>783 mm</a:t>
            </a:fld>
            <a:endParaRPr kumimoji="0" lang="en-GB"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sp macro="" textlink="$O$11">
        <xdr:nvSpPr>
          <xdr:cNvPr id="35" name="TextBox 34">
            <a:extLst>
              <a:ext uri="{FF2B5EF4-FFF2-40B4-BE49-F238E27FC236}">
                <a16:creationId xmlns:a16="http://schemas.microsoft.com/office/drawing/2014/main" id="{DF73B871-A0A5-4BF0-BE8B-B122C462EDE4}"/>
              </a:ext>
            </a:extLst>
          </xdr:cNvPr>
          <xdr:cNvSpPr txBox="1"/>
        </xdr:nvSpPr>
        <xdr:spPr>
          <a:xfrm>
            <a:off x="2781577" y="4852228"/>
            <a:ext cx="732458" cy="276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A58016E2-E83A-4B43-920E-D1F95B0448B1}" type="TxLink">
              <a:rPr lang="en-US" sz="1100" b="0" i="0" u="none" strike="noStrike">
                <a:solidFill>
                  <a:srgbClr val="000000"/>
                </a:solidFill>
                <a:latin typeface="Arial;"/>
              </a:rPr>
              <a:pPr algn="r"/>
              <a:t>984 mm</a:t>
            </a:fld>
            <a:endParaRPr lang="en-GB" sz="1100">
              <a:latin typeface="Arial;"/>
            </a:endParaRPr>
          </a:p>
        </xdr:txBody>
      </xdr:sp>
      <xdr:sp macro="" textlink="$O$12">
        <xdr:nvSpPr>
          <xdr:cNvPr id="36" name="TextBox 35">
            <a:extLst>
              <a:ext uri="{FF2B5EF4-FFF2-40B4-BE49-F238E27FC236}">
                <a16:creationId xmlns:a16="http://schemas.microsoft.com/office/drawing/2014/main" id="{60432DBD-369B-47E6-B276-943CE76A30B7}"/>
              </a:ext>
            </a:extLst>
          </xdr:cNvPr>
          <xdr:cNvSpPr txBox="1"/>
        </xdr:nvSpPr>
        <xdr:spPr>
          <a:xfrm>
            <a:off x="2816087" y="6232663"/>
            <a:ext cx="790611" cy="276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EA9BA45A-2C03-4B7B-9C80-B1930D6947F3}" type="TxLink">
              <a:rPr lang="en-US" sz="1100" b="0" i="0" u="none" strike="noStrike">
                <a:solidFill>
                  <a:srgbClr val="000000"/>
                </a:solidFill>
                <a:latin typeface="Arial" panose="020B0604020202020204" pitchFamily="34" charset="0"/>
                <a:cs typeface="Arial" panose="020B0604020202020204" pitchFamily="34" charset="0"/>
              </a:rPr>
              <a:pPr algn="r"/>
              <a:t>2036 mm</a:t>
            </a:fld>
            <a:endParaRPr lang="en-GB" sz="1100">
              <a:latin typeface="Arial" panose="020B0604020202020204" pitchFamily="34" charset="0"/>
              <a:cs typeface="Arial" panose="020B0604020202020204" pitchFamily="34" charset="0"/>
            </a:endParaRPr>
          </a:p>
        </xdr:txBody>
      </xdr:sp>
      <xdr:sp macro="" textlink="$O$15">
        <xdr:nvSpPr>
          <xdr:cNvPr id="39" name="TextBox 38">
            <a:extLst>
              <a:ext uri="{FF2B5EF4-FFF2-40B4-BE49-F238E27FC236}">
                <a16:creationId xmlns:a16="http://schemas.microsoft.com/office/drawing/2014/main" id="{73F066E0-EE18-4AAF-A486-A42CA1FF684C}"/>
              </a:ext>
            </a:extLst>
          </xdr:cNvPr>
          <xdr:cNvSpPr txBox="1"/>
        </xdr:nvSpPr>
        <xdr:spPr>
          <a:xfrm rot="16200000">
            <a:off x="2557051" y="5541207"/>
            <a:ext cx="959813" cy="276087"/>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fld id="{7DC5930B-12FD-4F9D-AC8F-5486C0BC2212}" type="TxLink">
              <a:rPr kumimoji="0" lang="en-US" sz="1100" b="0" i="0" u="none" strike="noStrike" kern="0" cap="none" spc="0" normalizeH="0" baseline="0" noProof="0" smtClean="0">
                <a:ln>
                  <a:noFill/>
                </a:ln>
                <a:solidFill>
                  <a:srgbClr val="000000"/>
                </a:solidFill>
                <a:effectLst/>
                <a:uLnTx/>
                <a:uFillTx/>
                <a:latin typeface="Arial;"/>
                <a:ea typeface="+mn-ea"/>
                <a:cs typeface="+mn-cs"/>
              </a:rPr>
              <a:pPr marL="0" marR="0" lvl="0" indent="0" algn="ctr" defTabSz="914400" eaLnBrk="1" fontAlgn="auto" latinLnBrk="0" hangingPunct="1">
                <a:lnSpc>
                  <a:spcPct val="100000"/>
                </a:lnSpc>
                <a:spcBef>
                  <a:spcPts val="0"/>
                </a:spcBef>
                <a:spcAft>
                  <a:spcPts val="0"/>
                </a:spcAft>
                <a:buClrTx/>
                <a:buSzTx/>
                <a:buFontTx/>
                <a:buNone/>
                <a:tabLst/>
                <a:defRPr/>
              </a:pPr>
              <a:t>580 mm</a:t>
            </a:fld>
            <a:endParaRPr kumimoji="0" lang="en-US" sz="1100" b="0" i="0" u="none" strike="noStrike" kern="0" cap="none" spc="0" normalizeH="0" baseline="0" noProof="0">
              <a:ln>
                <a:noFill/>
              </a:ln>
              <a:solidFill>
                <a:srgbClr val="000000"/>
              </a:solidFill>
              <a:effectLst/>
              <a:uLnTx/>
              <a:uFillTx/>
              <a:latin typeface="Arial;"/>
              <a:ea typeface="+mn-ea"/>
              <a:cs typeface="+mn-cs"/>
            </a:endParaRPr>
          </a:p>
        </xdr:txBody>
      </xdr:sp>
    </xdr:grpSp>
    <xdr:clientData/>
  </xdr:twoCellAnchor>
  <xdr:twoCellAnchor>
    <xdr:from>
      <xdr:col>2</xdr:col>
      <xdr:colOff>31326</xdr:colOff>
      <xdr:row>1</xdr:row>
      <xdr:rowOff>21166</xdr:rowOff>
    </xdr:from>
    <xdr:to>
      <xdr:col>4</xdr:col>
      <xdr:colOff>426720</xdr:colOff>
      <xdr:row>3</xdr:row>
      <xdr:rowOff>20320</xdr:rowOff>
    </xdr:to>
    <xdr:sp macro="" textlink="">
      <xdr:nvSpPr>
        <xdr:cNvPr id="32" name="TextBox 31">
          <a:extLst>
            <a:ext uri="{FF2B5EF4-FFF2-40B4-BE49-F238E27FC236}">
              <a16:creationId xmlns:a16="http://schemas.microsoft.com/office/drawing/2014/main" id="{EEF654FA-D780-8DEC-FF69-4604EC1CCDE1}"/>
            </a:ext>
          </a:extLst>
        </xdr:cNvPr>
        <xdr:cNvSpPr txBox="1"/>
      </xdr:nvSpPr>
      <xdr:spPr>
        <a:xfrm>
          <a:off x="1595966" y="204046"/>
          <a:ext cx="1573954" cy="364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tlCol="0" anchor="ctr"/>
        <a:lstStyle/>
        <a:p>
          <a:pPr algn="l"/>
          <a:r>
            <a:rPr lang="en-GB" sz="1800" b="1"/>
            <a:t>Glass Order</a:t>
          </a:r>
        </a:p>
      </xdr:txBody>
    </xdr:sp>
    <xdr:clientData/>
  </xdr:twoCellAnchor>
  <xdr:twoCellAnchor>
    <xdr:from>
      <xdr:col>0</xdr:col>
      <xdr:colOff>0</xdr:colOff>
      <xdr:row>1</xdr:row>
      <xdr:rowOff>16933</xdr:rowOff>
    </xdr:from>
    <xdr:to>
      <xdr:col>0</xdr:col>
      <xdr:colOff>1444234</xdr:colOff>
      <xdr:row>36</xdr:row>
      <xdr:rowOff>171599</xdr:rowOff>
    </xdr:to>
    <xdr:grpSp>
      <xdr:nvGrpSpPr>
        <xdr:cNvPr id="17" name="Group 16">
          <a:extLst>
            <a:ext uri="{FF2B5EF4-FFF2-40B4-BE49-F238E27FC236}">
              <a16:creationId xmlns:a16="http://schemas.microsoft.com/office/drawing/2014/main" id="{130CBFAB-2DBD-48A4-B5AA-A579EDD5D09F}"/>
            </a:ext>
          </a:extLst>
        </xdr:cNvPr>
        <xdr:cNvGrpSpPr/>
      </xdr:nvGrpSpPr>
      <xdr:grpSpPr>
        <a:xfrm>
          <a:off x="0" y="203200"/>
          <a:ext cx="1444234" cy="6784066"/>
          <a:chOff x="0" y="381000"/>
          <a:chExt cx="1444234" cy="6784066"/>
        </a:xfrm>
      </xdr:grpSpPr>
      <xdr:sp macro="" textlink="">
        <xdr:nvSpPr>
          <xdr:cNvPr id="27" name="TextBox 26">
            <a:hlinkClick xmlns:r="http://schemas.openxmlformats.org/officeDocument/2006/relationships" r:id="rId3"/>
            <a:extLst>
              <a:ext uri="{FF2B5EF4-FFF2-40B4-BE49-F238E27FC236}">
                <a16:creationId xmlns:a16="http://schemas.microsoft.com/office/drawing/2014/main" id="{2008FB64-94FA-544E-6BED-317646D1D667}"/>
              </a:ext>
            </a:extLst>
          </xdr:cNvPr>
          <xdr:cNvSpPr txBox="1"/>
        </xdr:nvSpPr>
        <xdr:spPr>
          <a:xfrm>
            <a:off x="0" y="38100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44" name="TextBox 43">
            <a:hlinkClick xmlns:r="http://schemas.openxmlformats.org/officeDocument/2006/relationships" r:id="rId4"/>
            <a:extLst>
              <a:ext uri="{FF2B5EF4-FFF2-40B4-BE49-F238E27FC236}">
                <a16:creationId xmlns:a16="http://schemas.microsoft.com/office/drawing/2014/main" id="{1BC3F531-E503-20A6-4E64-10AC3850CE8C}"/>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45" name="TextBox 44">
            <a:hlinkClick xmlns:r="http://schemas.openxmlformats.org/officeDocument/2006/relationships" r:id="rId5"/>
            <a:extLst>
              <a:ext uri="{FF2B5EF4-FFF2-40B4-BE49-F238E27FC236}">
                <a16:creationId xmlns:a16="http://schemas.microsoft.com/office/drawing/2014/main" id="{A89B3557-497B-7971-8298-39631B073C2B}"/>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46" name="TextBox 45">
            <a:hlinkClick xmlns:r="http://schemas.openxmlformats.org/officeDocument/2006/relationships" r:id="rId6"/>
            <a:extLst>
              <a:ext uri="{FF2B5EF4-FFF2-40B4-BE49-F238E27FC236}">
                <a16:creationId xmlns:a16="http://schemas.microsoft.com/office/drawing/2014/main" id="{7FB69B36-A61E-7953-6CF1-B8DBA34BE99B}"/>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47" name="TextBox 46">
            <a:hlinkClick xmlns:r="http://schemas.openxmlformats.org/officeDocument/2006/relationships" r:id="rId7"/>
            <a:extLst>
              <a:ext uri="{FF2B5EF4-FFF2-40B4-BE49-F238E27FC236}">
                <a16:creationId xmlns:a16="http://schemas.microsoft.com/office/drawing/2014/main" id="{625E48BC-AC94-B818-BD8E-9FF706F34771}"/>
              </a:ext>
            </a:extLst>
          </xdr:cNvPr>
          <xdr:cNvSpPr txBox="1"/>
        </xdr:nvSpPr>
        <xdr:spPr>
          <a:xfrm>
            <a:off x="0" y="1869460"/>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48" name="TextBox 47">
            <a:hlinkClick xmlns:r="http://schemas.openxmlformats.org/officeDocument/2006/relationships" r:id="rId8"/>
            <a:extLst>
              <a:ext uri="{FF2B5EF4-FFF2-40B4-BE49-F238E27FC236}">
                <a16:creationId xmlns:a16="http://schemas.microsoft.com/office/drawing/2014/main" id="{8CE5F37B-D807-203E-D977-7A8C71F50CD2}"/>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49" name="TextBox 48">
            <a:hlinkClick xmlns:r="http://schemas.openxmlformats.org/officeDocument/2006/relationships" r:id="rId9"/>
            <a:extLst>
              <a:ext uri="{FF2B5EF4-FFF2-40B4-BE49-F238E27FC236}">
                <a16:creationId xmlns:a16="http://schemas.microsoft.com/office/drawing/2014/main" id="{D7F58900-253B-91E3-A061-86516D53B02A}"/>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50" name="TextBox 49">
            <a:hlinkClick xmlns:r="http://schemas.openxmlformats.org/officeDocument/2006/relationships" r:id="rId10"/>
            <a:extLst>
              <a:ext uri="{FF2B5EF4-FFF2-40B4-BE49-F238E27FC236}">
                <a16:creationId xmlns:a16="http://schemas.microsoft.com/office/drawing/2014/main" id="{27187AB2-59AF-20A7-5D5C-C4CC81FB0520}"/>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51" name="TextBox 50">
            <a:hlinkClick xmlns:r="http://schemas.openxmlformats.org/officeDocument/2006/relationships" r:id="rId11"/>
            <a:extLst>
              <a:ext uri="{FF2B5EF4-FFF2-40B4-BE49-F238E27FC236}">
                <a16:creationId xmlns:a16="http://schemas.microsoft.com/office/drawing/2014/main" id="{AF99B17C-D3F8-65BE-8EC3-B1650F12DC9D}"/>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52" name="TextBox 51">
            <a:hlinkClick xmlns:r="http://schemas.openxmlformats.org/officeDocument/2006/relationships" r:id="rId7"/>
            <a:extLst>
              <a:ext uri="{FF2B5EF4-FFF2-40B4-BE49-F238E27FC236}">
                <a16:creationId xmlns:a16="http://schemas.microsoft.com/office/drawing/2014/main" id="{1EF3808A-6E18-83D3-A66B-3464A79B8B1D}"/>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twoCellAnchor editAs="absolute">
    <xdr:from>
      <xdr:col>1</xdr:col>
      <xdr:colOff>50800</xdr:colOff>
      <xdr:row>3</xdr:row>
      <xdr:rowOff>172720</xdr:rowOff>
    </xdr:from>
    <xdr:to>
      <xdr:col>6</xdr:col>
      <xdr:colOff>30480</xdr:colOff>
      <xdr:row>11</xdr:row>
      <xdr:rowOff>172720</xdr:rowOff>
    </xdr:to>
    <xdr:sp macro="" textlink="">
      <xdr:nvSpPr>
        <xdr:cNvPr id="2" name="Rectangle 1">
          <a:extLst>
            <a:ext uri="{FF2B5EF4-FFF2-40B4-BE49-F238E27FC236}">
              <a16:creationId xmlns:a16="http://schemas.microsoft.com/office/drawing/2014/main" id="{6DAAA21F-364B-6945-2321-3DBFFE86EF47}"/>
            </a:ext>
          </a:extLst>
        </xdr:cNvPr>
        <xdr:cNvSpPr/>
      </xdr:nvSpPr>
      <xdr:spPr>
        <a:xfrm>
          <a:off x="1534160" y="721360"/>
          <a:ext cx="2428240" cy="1463040"/>
        </a:xfrm>
        <a:prstGeom prst="rect">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fPrintsWithSheet="0"/>
  </xdr:twoCellAnchor>
  <xdr:twoCellAnchor editAs="absolute">
    <xdr:from>
      <xdr:col>7</xdr:col>
      <xdr:colOff>0</xdr:colOff>
      <xdr:row>4</xdr:row>
      <xdr:rowOff>10160</xdr:rowOff>
    </xdr:from>
    <xdr:to>
      <xdr:col>10</xdr:col>
      <xdr:colOff>558800</xdr:colOff>
      <xdr:row>12</xdr:row>
      <xdr:rowOff>10160</xdr:rowOff>
    </xdr:to>
    <xdr:sp macro="" textlink="">
      <xdr:nvSpPr>
        <xdr:cNvPr id="4" name="Rectangle 3">
          <a:extLst>
            <a:ext uri="{FF2B5EF4-FFF2-40B4-BE49-F238E27FC236}">
              <a16:creationId xmlns:a16="http://schemas.microsoft.com/office/drawing/2014/main" id="{4C4A8B73-0E1F-46F9-8560-C4239CF70CA8}"/>
            </a:ext>
          </a:extLst>
        </xdr:cNvPr>
        <xdr:cNvSpPr/>
      </xdr:nvSpPr>
      <xdr:spPr>
        <a:xfrm>
          <a:off x="4378960" y="741680"/>
          <a:ext cx="2560320" cy="1463040"/>
        </a:xfrm>
        <a:prstGeom prst="rect">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fPrintsWithSheet="0"/>
  </xdr:twoCellAnchor>
  <xdr:twoCellAnchor editAs="absolute">
    <xdr:from>
      <xdr:col>1</xdr:col>
      <xdr:colOff>71120</xdr:colOff>
      <xdr:row>33</xdr:row>
      <xdr:rowOff>172720</xdr:rowOff>
    </xdr:from>
    <xdr:to>
      <xdr:col>6</xdr:col>
      <xdr:colOff>40640</xdr:colOff>
      <xdr:row>40</xdr:row>
      <xdr:rowOff>30480</xdr:rowOff>
    </xdr:to>
    <xdr:sp macro="" textlink="">
      <xdr:nvSpPr>
        <xdr:cNvPr id="5" name="Rectangle 4">
          <a:extLst>
            <a:ext uri="{FF2B5EF4-FFF2-40B4-BE49-F238E27FC236}">
              <a16:creationId xmlns:a16="http://schemas.microsoft.com/office/drawing/2014/main" id="{BD017DE7-898F-48E0-B0AD-F8762DA17777}"/>
            </a:ext>
          </a:extLst>
        </xdr:cNvPr>
        <xdr:cNvSpPr/>
      </xdr:nvSpPr>
      <xdr:spPr>
        <a:xfrm>
          <a:off x="1554480" y="6390640"/>
          <a:ext cx="2418080" cy="1158240"/>
        </a:xfrm>
        <a:prstGeom prst="rect">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fPrintsWithSheet="0"/>
  </xdr:twoCellAnchor>
  <xdr:twoCellAnchor editAs="absolute">
    <xdr:from>
      <xdr:col>6</xdr:col>
      <xdr:colOff>426720</xdr:colOff>
      <xdr:row>34</xdr:row>
      <xdr:rowOff>10160</xdr:rowOff>
    </xdr:from>
    <xdr:to>
      <xdr:col>10</xdr:col>
      <xdr:colOff>528320</xdr:colOff>
      <xdr:row>39</xdr:row>
      <xdr:rowOff>20320</xdr:rowOff>
    </xdr:to>
    <xdr:sp macro="" textlink="">
      <xdr:nvSpPr>
        <xdr:cNvPr id="6" name="Rectangle 5">
          <a:extLst>
            <a:ext uri="{FF2B5EF4-FFF2-40B4-BE49-F238E27FC236}">
              <a16:creationId xmlns:a16="http://schemas.microsoft.com/office/drawing/2014/main" id="{04E09CD5-23D5-4FDC-94B2-8D06F7DCCF5A}"/>
            </a:ext>
          </a:extLst>
        </xdr:cNvPr>
        <xdr:cNvSpPr/>
      </xdr:nvSpPr>
      <xdr:spPr>
        <a:xfrm>
          <a:off x="4358640" y="6410960"/>
          <a:ext cx="2550160" cy="944880"/>
        </a:xfrm>
        <a:prstGeom prst="rect">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6</xdr:col>
      <xdr:colOff>270935</xdr:colOff>
      <xdr:row>1</xdr:row>
      <xdr:rowOff>107245</xdr:rowOff>
    </xdr:from>
    <xdr:to>
      <xdr:col>7</xdr:col>
      <xdr:colOff>973667</xdr:colOff>
      <xdr:row>2</xdr:row>
      <xdr:rowOff>118535</xdr:rowOff>
    </xdr:to>
    <xdr:sp macro="" textlink="">
      <xdr:nvSpPr>
        <xdr:cNvPr id="2" name="TextBox 1">
          <a:extLst>
            <a:ext uri="{FF2B5EF4-FFF2-40B4-BE49-F238E27FC236}">
              <a16:creationId xmlns:a16="http://schemas.microsoft.com/office/drawing/2014/main" id="{56E6AA0A-B1EE-4AAB-A2EA-4B89F593F3F8}"/>
            </a:ext>
          </a:extLst>
        </xdr:cNvPr>
        <xdr:cNvSpPr txBox="1"/>
      </xdr:nvSpPr>
      <xdr:spPr>
        <a:xfrm>
          <a:off x="5571068" y="293512"/>
          <a:ext cx="1540932" cy="1975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scene3d>
            <a:camera prst="orthographicFront"/>
            <a:lightRig rig="threePt" dir="t"/>
          </a:scene3d>
          <a:sp3d prstMaterial="powder"/>
        </a:bodyPr>
        <a:lstStyle/>
        <a:p>
          <a:r>
            <a:rPr lang="en-GB" sz="1800">
              <a:solidFill>
                <a:schemeClr val="bg2">
                  <a:lumMod val="25000"/>
                </a:schemeClr>
              </a:solidFill>
            </a:rPr>
            <a:t>Roof</a:t>
          </a:r>
          <a:r>
            <a:rPr lang="en-GB" sz="1800" baseline="0">
              <a:solidFill>
                <a:schemeClr val="bg2">
                  <a:lumMod val="25000"/>
                </a:schemeClr>
              </a:solidFill>
            </a:rPr>
            <a:t> Vent </a:t>
          </a:r>
          <a:r>
            <a:rPr lang="en-GB" sz="1800">
              <a:solidFill>
                <a:schemeClr val="bg2">
                  <a:lumMod val="25000"/>
                </a:schemeClr>
              </a:solidFill>
            </a:rPr>
            <a:t>Order</a:t>
          </a:r>
        </a:p>
      </xdr:txBody>
    </xdr:sp>
    <xdr:clientData/>
  </xdr:twoCellAnchor>
  <xdr:twoCellAnchor>
    <xdr:from>
      <xdr:col>2</xdr:col>
      <xdr:colOff>153914</xdr:colOff>
      <xdr:row>6</xdr:row>
      <xdr:rowOff>142522</xdr:rowOff>
    </xdr:from>
    <xdr:to>
      <xdr:col>2</xdr:col>
      <xdr:colOff>908056</xdr:colOff>
      <xdr:row>8</xdr:row>
      <xdr:rowOff>9167</xdr:rowOff>
    </xdr:to>
    <xdr:sp macro="" textlink="Input!$D$18">
      <xdr:nvSpPr>
        <xdr:cNvPr id="34" name="TextBox 33">
          <a:extLst>
            <a:ext uri="{FF2B5EF4-FFF2-40B4-BE49-F238E27FC236}">
              <a16:creationId xmlns:a16="http://schemas.microsoft.com/office/drawing/2014/main" id="{6D69ED8C-00A9-49F3-8723-B040DFB5EECC}"/>
            </a:ext>
          </a:extLst>
        </xdr:cNvPr>
        <xdr:cNvSpPr txBox="1"/>
      </xdr:nvSpPr>
      <xdr:spPr>
        <a:xfrm>
          <a:off x="2753181" y="1277055"/>
          <a:ext cx="754142" cy="239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2A2256D-6888-4CFA-993D-0D5D02534D9D}" type="TxLink">
            <a:rPr lang="en-US" sz="1100" b="0" i="0" u="none" strike="noStrike">
              <a:solidFill>
                <a:srgbClr val="0D0D0D"/>
              </a:solidFill>
              <a:latin typeface="Arial"/>
              <a:cs typeface="Arial"/>
            </a:rPr>
            <a:pPr/>
            <a:t>2000mm</a:t>
          </a:fld>
          <a:endParaRPr lang="en-US" sz="1100"/>
        </a:p>
      </xdr:txBody>
    </xdr:sp>
    <xdr:clientData/>
  </xdr:twoCellAnchor>
  <xdr:twoCellAnchor>
    <xdr:from>
      <xdr:col>1</xdr:col>
      <xdr:colOff>196546</xdr:colOff>
      <xdr:row>10</xdr:row>
      <xdr:rowOff>93437</xdr:rowOff>
    </xdr:from>
    <xdr:to>
      <xdr:col>1</xdr:col>
      <xdr:colOff>965200</xdr:colOff>
      <xdr:row>11</xdr:row>
      <xdr:rowOff>101600</xdr:rowOff>
    </xdr:to>
    <xdr:sp macro="" textlink="Input!$D$20">
      <xdr:nvSpPr>
        <xdr:cNvPr id="35" name="TextBox 34">
          <a:extLst>
            <a:ext uri="{FF2B5EF4-FFF2-40B4-BE49-F238E27FC236}">
              <a16:creationId xmlns:a16="http://schemas.microsoft.com/office/drawing/2014/main" id="{4ECCB90C-41F4-47E1-982C-66DF22EE28D4}"/>
            </a:ext>
          </a:extLst>
        </xdr:cNvPr>
        <xdr:cNvSpPr txBox="1"/>
      </xdr:nvSpPr>
      <xdr:spPr>
        <a:xfrm>
          <a:off x="1712079" y="1973037"/>
          <a:ext cx="768654" cy="194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61482B1-2D27-42BA-ABFF-964B5EB796D5}" type="TxLink">
            <a:rPr lang="en-US" sz="1100" b="0" i="0" u="none" strike="noStrike">
              <a:solidFill>
                <a:srgbClr val="0D0D0D"/>
              </a:solidFill>
              <a:latin typeface="Arial"/>
              <a:cs typeface="Arial"/>
            </a:rPr>
            <a:pPr/>
            <a:t>1000mm</a:t>
          </a:fld>
          <a:endParaRPr lang="en-GB" sz="1100"/>
        </a:p>
      </xdr:txBody>
    </xdr:sp>
    <xdr:clientData/>
  </xdr:twoCellAnchor>
  <xdr:twoCellAnchor editAs="oneCell">
    <xdr:from>
      <xdr:col>1</xdr:col>
      <xdr:colOff>396524</xdr:colOff>
      <xdr:row>5</xdr:row>
      <xdr:rowOff>170748</xdr:rowOff>
    </xdr:from>
    <xdr:to>
      <xdr:col>4</xdr:col>
      <xdr:colOff>304801</xdr:colOff>
      <xdr:row>15</xdr:row>
      <xdr:rowOff>8467</xdr:rowOff>
    </xdr:to>
    <xdr:pic>
      <xdr:nvPicPr>
        <xdr:cNvPr id="17" name="Picture 16">
          <a:extLst>
            <a:ext uri="{FF2B5EF4-FFF2-40B4-BE49-F238E27FC236}">
              <a16:creationId xmlns:a16="http://schemas.microsoft.com/office/drawing/2014/main" id="{88AE5EFE-8319-73E8-E7F7-3D4CEFE9C9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2057" y="1119015"/>
          <a:ext cx="2372077" cy="1700385"/>
        </a:xfrm>
        <a:prstGeom prst="rect">
          <a:avLst/>
        </a:prstGeom>
      </xdr:spPr>
    </xdr:pic>
    <xdr:clientData/>
  </xdr:twoCellAnchor>
  <xdr:twoCellAnchor editAs="absolute">
    <xdr:from>
      <xdr:col>1</xdr:col>
      <xdr:colOff>763412</xdr:colOff>
      <xdr:row>24</xdr:row>
      <xdr:rowOff>80433</xdr:rowOff>
    </xdr:from>
    <xdr:to>
      <xdr:col>7</xdr:col>
      <xdr:colOff>914400</xdr:colOff>
      <xdr:row>25</xdr:row>
      <xdr:rowOff>160866</xdr:rowOff>
    </xdr:to>
    <xdr:sp macro="" textlink="">
      <xdr:nvSpPr>
        <xdr:cNvPr id="20" name="TextBox 19">
          <a:extLst>
            <a:ext uri="{FF2B5EF4-FFF2-40B4-BE49-F238E27FC236}">
              <a16:creationId xmlns:a16="http://schemas.microsoft.com/office/drawing/2014/main" id="{783D7E60-629E-44F6-889E-041EBC341A3A}"/>
            </a:ext>
          </a:extLst>
        </xdr:cNvPr>
        <xdr:cNvSpPr txBox="1"/>
      </xdr:nvSpPr>
      <xdr:spPr>
        <a:xfrm>
          <a:off x="2278945" y="4576233"/>
          <a:ext cx="4773788"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anose="020B0604020202020204" pitchFamily="34" charset="0"/>
              <a:cs typeface="Arial" panose="020B0604020202020204" pitchFamily="34" charset="0"/>
            </a:rPr>
            <a:t>Vent will come with 4x additional rafters, 2 </a:t>
          </a:r>
          <a:r>
            <a:rPr lang="en-AS" sz="1100" b="1">
              <a:latin typeface="Arial" panose="020B0604020202020204" pitchFamily="34" charset="0"/>
              <a:cs typeface="Arial" panose="020B0604020202020204" pitchFamily="34" charset="0"/>
            </a:rPr>
            <a:t>rafters </a:t>
          </a:r>
          <a:r>
            <a:rPr lang="en-GB" sz="1100" b="1">
              <a:latin typeface="Arial" panose="020B0604020202020204" pitchFamily="34" charset="0"/>
              <a:cs typeface="Arial" panose="020B0604020202020204" pitchFamily="34" charset="0"/>
            </a:rPr>
            <a:t>either side of ridge</a:t>
          </a:r>
        </a:p>
      </xdr:txBody>
    </xdr:sp>
    <xdr:clientData/>
  </xdr:twoCellAnchor>
  <xdr:twoCellAnchor>
    <xdr:from>
      <xdr:col>0</xdr:col>
      <xdr:colOff>0</xdr:colOff>
      <xdr:row>1</xdr:row>
      <xdr:rowOff>25400</xdr:rowOff>
    </xdr:from>
    <xdr:to>
      <xdr:col>0</xdr:col>
      <xdr:colOff>1444234</xdr:colOff>
      <xdr:row>37</xdr:row>
      <xdr:rowOff>103866</xdr:rowOff>
    </xdr:to>
    <xdr:grpSp>
      <xdr:nvGrpSpPr>
        <xdr:cNvPr id="41" name="Group 40">
          <a:extLst>
            <a:ext uri="{FF2B5EF4-FFF2-40B4-BE49-F238E27FC236}">
              <a16:creationId xmlns:a16="http://schemas.microsoft.com/office/drawing/2014/main" id="{C491C4E1-6E23-4F3A-8DF2-66B1981711BE}"/>
            </a:ext>
          </a:extLst>
        </xdr:cNvPr>
        <xdr:cNvGrpSpPr/>
      </xdr:nvGrpSpPr>
      <xdr:grpSpPr>
        <a:xfrm>
          <a:off x="0" y="211667"/>
          <a:ext cx="1444234" cy="6784066"/>
          <a:chOff x="0" y="381000"/>
          <a:chExt cx="1444234" cy="6784066"/>
        </a:xfrm>
      </xdr:grpSpPr>
      <xdr:sp macro="" textlink="">
        <xdr:nvSpPr>
          <xdr:cNvPr id="42" name="TextBox 41">
            <a:hlinkClick xmlns:r="http://schemas.openxmlformats.org/officeDocument/2006/relationships" r:id="rId2"/>
            <a:extLst>
              <a:ext uri="{FF2B5EF4-FFF2-40B4-BE49-F238E27FC236}">
                <a16:creationId xmlns:a16="http://schemas.microsoft.com/office/drawing/2014/main" id="{DD0B7A7A-28BD-FFC4-2705-0898802BDFC5}"/>
              </a:ext>
            </a:extLst>
          </xdr:cNvPr>
          <xdr:cNvSpPr txBox="1"/>
        </xdr:nvSpPr>
        <xdr:spPr>
          <a:xfrm>
            <a:off x="0" y="38100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43" name="TextBox 42">
            <a:hlinkClick xmlns:r="http://schemas.openxmlformats.org/officeDocument/2006/relationships" r:id="rId3"/>
            <a:extLst>
              <a:ext uri="{FF2B5EF4-FFF2-40B4-BE49-F238E27FC236}">
                <a16:creationId xmlns:a16="http://schemas.microsoft.com/office/drawing/2014/main" id="{B20D6F95-21D6-05B3-5C1A-B744261FAB2F}"/>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44" name="TextBox 43">
            <a:hlinkClick xmlns:r="http://schemas.openxmlformats.org/officeDocument/2006/relationships" r:id="rId4"/>
            <a:extLst>
              <a:ext uri="{FF2B5EF4-FFF2-40B4-BE49-F238E27FC236}">
                <a16:creationId xmlns:a16="http://schemas.microsoft.com/office/drawing/2014/main" id="{D5A43F41-109E-03FE-32A2-1CF170C958FA}"/>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45" name="TextBox 44">
            <a:hlinkClick xmlns:r="http://schemas.openxmlformats.org/officeDocument/2006/relationships" r:id="rId5"/>
            <a:extLst>
              <a:ext uri="{FF2B5EF4-FFF2-40B4-BE49-F238E27FC236}">
                <a16:creationId xmlns:a16="http://schemas.microsoft.com/office/drawing/2014/main" id="{9E4C92E8-8305-F1EA-C566-55BBC6195DB6}"/>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46" name="TextBox 45">
            <a:hlinkClick xmlns:r="http://schemas.openxmlformats.org/officeDocument/2006/relationships" r:id="rId6"/>
            <a:extLst>
              <a:ext uri="{FF2B5EF4-FFF2-40B4-BE49-F238E27FC236}">
                <a16:creationId xmlns:a16="http://schemas.microsoft.com/office/drawing/2014/main" id="{09244AB4-31E0-5209-5994-BE9243952E9D}"/>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47" name="TextBox 46">
            <a:hlinkClick xmlns:r="http://schemas.openxmlformats.org/officeDocument/2006/relationships" r:id="rId7"/>
            <a:extLst>
              <a:ext uri="{FF2B5EF4-FFF2-40B4-BE49-F238E27FC236}">
                <a16:creationId xmlns:a16="http://schemas.microsoft.com/office/drawing/2014/main" id="{F0FB45CF-FD4C-0ACD-7F8C-6A0F1FB511F6}"/>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48" name="TextBox 47">
            <a:hlinkClick xmlns:r="http://schemas.openxmlformats.org/officeDocument/2006/relationships" r:id="rId8"/>
            <a:extLst>
              <a:ext uri="{FF2B5EF4-FFF2-40B4-BE49-F238E27FC236}">
                <a16:creationId xmlns:a16="http://schemas.microsoft.com/office/drawing/2014/main" id="{7C19546F-3F4E-C30A-63A8-F905BE634E33}"/>
              </a:ext>
            </a:extLst>
          </xdr:cNvPr>
          <xdr:cNvSpPr txBox="1"/>
        </xdr:nvSpPr>
        <xdr:spPr>
          <a:xfrm>
            <a:off x="0" y="4725640"/>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49" name="TextBox 48">
            <a:hlinkClick xmlns:r="http://schemas.openxmlformats.org/officeDocument/2006/relationships" r:id="rId9"/>
            <a:extLst>
              <a:ext uri="{FF2B5EF4-FFF2-40B4-BE49-F238E27FC236}">
                <a16:creationId xmlns:a16="http://schemas.microsoft.com/office/drawing/2014/main" id="{8EA6C18A-9D52-F712-645E-5C1908EB0A73}"/>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50" name="TextBox 49">
            <a:hlinkClick xmlns:r="http://schemas.openxmlformats.org/officeDocument/2006/relationships" r:id="rId10"/>
            <a:extLst>
              <a:ext uri="{FF2B5EF4-FFF2-40B4-BE49-F238E27FC236}">
                <a16:creationId xmlns:a16="http://schemas.microsoft.com/office/drawing/2014/main" id="{F2E6C787-EAE5-2135-C060-6CD60D803A54}"/>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51" name="TextBox 50">
            <a:hlinkClick xmlns:r="http://schemas.openxmlformats.org/officeDocument/2006/relationships" r:id="rId11"/>
            <a:extLst>
              <a:ext uri="{FF2B5EF4-FFF2-40B4-BE49-F238E27FC236}">
                <a16:creationId xmlns:a16="http://schemas.microsoft.com/office/drawing/2014/main" id="{7D9FC222-55C3-C9A2-F57F-4DBAA09C4759}"/>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twoCellAnchor editAs="oneCell">
    <xdr:from>
      <xdr:col>1</xdr:col>
      <xdr:colOff>91440</xdr:colOff>
      <xdr:row>1</xdr:row>
      <xdr:rowOff>50800</xdr:rowOff>
    </xdr:from>
    <xdr:to>
      <xdr:col>2</xdr:col>
      <xdr:colOff>934720</xdr:colOff>
      <xdr:row>4</xdr:row>
      <xdr:rowOff>180120</xdr:rowOff>
    </xdr:to>
    <xdr:pic>
      <xdr:nvPicPr>
        <xdr:cNvPr id="4" name="Picture 3">
          <a:extLst>
            <a:ext uri="{FF2B5EF4-FFF2-40B4-BE49-F238E27FC236}">
              <a16:creationId xmlns:a16="http://schemas.microsoft.com/office/drawing/2014/main" id="{C7515651-6FCF-3FBC-63DB-30C7F944840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74800" y="233680"/>
          <a:ext cx="1656080" cy="6779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6</xdr:col>
      <xdr:colOff>224083</xdr:colOff>
      <xdr:row>0</xdr:row>
      <xdr:rowOff>112889</xdr:rowOff>
    </xdr:from>
    <xdr:to>
      <xdr:col>7</xdr:col>
      <xdr:colOff>946574</xdr:colOff>
      <xdr:row>2</xdr:row>
      <xdr:rowOff>81194</xdr:rowOff>
    </xdr:to>
    <xdr:sp macro="" textlink="">
      <xdr:nvSpPr>
        <xdr:cNvPr id="2" name="TextBox 1">
          <a:extLst>
            <a:ext uri="{FF2B5EF4-FFF2-40B4-BE49-F238E27FC236}">
              <a16:creationId xmlns:a16="http://schemas.microsoft.com/office/drawing/2014/main" id="{95180492-DF23-4CEA-8870-1503BFFEF5E0}"/>
            </a:ext>
          </a:extLst>
        </xdr:cNvPr>
        <xdr:cNvSpPr txBox="1"/>
      </xdr:nvSpPr>
      <xdr:spPr>
        <a:xfrm>
          <a:off x="5974643" y="112889"/>
          <a:ext cx="1425224" cy="3408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nchorCtr="0">
          <a:scene3d>
            <a:camera prst="orthographicFront"/>
            <a:lightRig rig="threePt" dir="t"/>
          </a:scene3d>
          <a:sp3d prstMaterial="powder"/>
        </a:bodyPr>
        <a:lstStyle/>
        <a:p>
          <a:r>
            <a:rPr lang="en-GB" sz="1800">
              <a:solidFill>
                <a:schemeClr val="bg2">
                  <a:lumMod val="25000"/>
                </a:schemeClr>
              </a:solidFill>
            </a:rPr>
            <a:t>Roof Kit Order</a:t>
          </a:r>
        </a:p>
      </xdr:txBody>
    </xdr:sp>
    <xdr:clientData/>
  </xdr:twoCellAnchor>
  <xdr:twoCellAnchor>
    <xdr:from>
      <xdr:col>0</xdr:col>
      <xdr:colOff>0</xdr:colOff>
      <xdr:row>1</xdr:row>
      <xdr:rowOff>16933</xdr:rowOff>
    </xdr:from>
    <xdr:to>
      <xdr:col>0</xdr:col>
      <xdr:colOff>1444234</xdr:colOff>
      <xdr:row>37</xdr:row>
      <xdr:rowOff>95399</xdr:rowOff>
    </xdr:to>
    <xdr:grpSp>
      <xdr:nvGrpSpPr>
        <xdr:cNvPr id="16" name="Group 15">
          <a:extLst>
            <a:ext uri="{FF2B5EF4-FFF2-40B4-BE49-F238E27FC236}">
              <a16:creationId xmlns:a16="http://schemas.microsoft.com/office/drawing/2014/main" id="{6C52F74C-FBA2-47C8-BF4D-4934A554EF6F}"/>
            </a:ext>
          </a:extLst>
        </xdr:cNvPr>
        <xdr:cNvGrpSpPr/>
      </xdr:nvGrpSpPr>
      <xdr:grpSpPr>
        <a:xfrm>
          <a:off x="0" y="203200"/>
          <a:ext cx="1444234" cy="6784066"/>
          <a:chOff x="0" y="381000"/>
          <a:chExt cx="1444234" cy="6784066"/>
        </a:xfrm>
      </xdr:grpSpPr>
      <xdr:sp macro="" textlink="">
        <xdr:nvSpPr>
          <xdr:cNvPr id="26" name="TextBox 25">
            <a:hlinkClick xmlns:r="http://schemas.openxmlformats.org/officeDocument/2006/relationships" r:id="rId1"/>
            <a:extLst>
              <a:ext uri="{FF2B5EF4-FFF2-40B4-BE49-F238E27FC236}">
                <a16:creationId xmlns:a16="http://schemas.microsoft.com/office/drawing/2014/main" id="{51BF8E89-7033-6BA5-1020-E61EDBDA58FA}"/>
              </a:ext>
            </a:extLst>
          </xdr:cNvPr>
          <xdr:cNvSpPr txBox="1"/>
        </xdr:nvSpPr>
        <xdr:spPr>
          <a:xfrm>
            <a:off x="0" y="38100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27" name="TextBox 26">
            <a:hlinkClick xmlns:r="http://schemas.openxmlformats.org/officeDocument/2006/relationships" r:id="rId2"/>
            <a:extLst>
              <a:ext uri="{FF2B5EF4-FFF2-40B4-BE49-F238E27FC236}">
                <a16:creationId xmlns:a16="http://schemas.microsoft.com/office/drawing/2014/main" id="{E42BCC78-CF37-C861-D2D5-31ABCADB33E5}"/>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28" name="TextBox 27">
            <a:hlinkClick xmlns:r="http://schemas.openxmlformats.org/officeDocument/2006/relationships" r:id="rId3"/>
            <a:extLst>
              <a:ext uri="{FF2B5EF4-FFF2-40B4-BE49-F238E27FC236}">
                <a16:creationId xmlns:a16="http://schemas.microsoft.com/office/drawing/2014/main" id="{CD741DE7-588F-7B7F-025C-F2DD503748AD}"/>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29" name="TextBox 28">
            <a:hlinkClick xmlns:r="http://schemas.openxmlformats.org/officeDocument/2006/relationships" r:id="rId4"/>
            <a:extLst>
              <a:ext uri="{FF2B5EF4-FFF2-40B4-BE49-F238E27FC236}">
                <a16:creationId xmlns:a16="http://schemas.microsoft.com/office/drawing/2014/main" id="{DEA2A545-2324-ADD6-DD8B-9BD06C2355D7}"/>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30" name="TextBox 29">
            <a:hlinkClick xmlns:r="http://schemas.openxmlformats.org/officeDocument/2006/relationships" r:id="rId5"/>
            <a:extLst>
              <a:ext uri="{FF2B5EF4-FFF2-40B4-BE49-F238E27FC236}">
                <a16:creationId xmlns:a16="http://schemas.microsoft.com/office/drawing/2014/main" id="{ACE4B3FC-1316-C39E-B8C1-374A80598D81}"/>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31" name="TextBox 30">
            <a:hlinkClick xmlns:r="http://schemas.openxmlformats.org/officeDocument/2006/relationships" r:id="rId6"/>
            <a:extLst>
              <a:ext uri="{FF2B5EF4-FFF2-40B4-BE49-F238E27FC236}">
                <a16:creationId xmlns:a16="http://schemas.microsoft.com/office/drawing/2014/main" id="{DB418969-998B-CD6E-A92E-B2CFCB92D406}"/>
              </a:ext>
            </a:extLst>
          </xdr:cNvPr>
          <xdr:cNvSpPr txBox="1"/>
        </xdr:nvSpPr>
        <xdr:spPr>
          <a:xfrm>
            <a:off x="0" y="4008619"/>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32" name="TextBox 31">
            <a:hlinkClick xmlns:r="http://schemas.openxmlformats.org/officeDocument/2006/relationships" r:id="rId7"/>
            <a:extLst>
              <a:ext uri="{FF2B5EF4-FFF2-40B4-BE49-F238E27FC236}">
                <a16:creationId xmlns:a16="http://schemas.microsoft.com/office/drawing/2014/main" id="{17CD8FEF-5C96-B553-2F41-ECB845DDA55B}"/>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33" name="TextBox 32">
            <a:hlinkClick xmlns:r="http://schemas.openxmlformats.org/officeDocument/2006/relationships" r:id="rId8"/>
            <a:extLst>
              <a:ext uri="{FF2B5EF4-FFF2-40B4-BE49-F238E27FC236}">
                <a16:creationId xmlns:a16="http://schemas.microsoft.com/office/drawing/2014/main" id="{6D8F8C61-339F-C9E9-3C34-65852EDE2130}"/>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34" name="TextBox 33">
            <a:hlinkClick xmlns:r="http://schemas.openxmlformats.org/officeDocument/2006/relationships" r:id="rId9"/>
            <a:extLst>
              <a:ext uri="{FF2B5EF4-FFF2-40B4-BE49-F238E27FC236}">
                <a16:creationId xmlns:a16="http://schemas.microsoft.com/office/drawing/2014/main" id="{62DF86CF-9EA4-17BE-7EC3-BF6B7A696866}"/>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35" name="TextBox 34">
            <a:hlinkClick xmlns:r="http://schemas.openxmlformats.org/officeDocument/2006/relationships" r:id="rId10"/>
            <a:extLst>
              <a:ext uri="{FF2B5EF4-FFF2-40B4-BE49-F238E27FC236}">
                <a16:creationId xmlns:a16="http://schemas.microsoft.com/office/drawing/2014/main" id="{7E789D83-CF46-E0BA-29A8-D70AF3D14F23}"/>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twoCellAnchor editAs="oneCell">
    <xdr:from>
      <xdr:col>1</xdr:col>
      <xdr:colOff>223520</xdr:colOff>
      <xdr:row>1</xdr:row>
      <xdr:rowOff>162560</xdr:rowOff>
    </xdr:from>
    <xdr:to>
      <xdr:col>3</xdr:col>
      <xdr:colOff>416560</xdr:colOff>
      <xdr:row>6</xdr:row>
      <xdr:rowOff>34261</xdr:rowOff>
    </xdr:to>
    <xdr:pic>
      <xdr:nvPicPr>
        <xdr:cNvPr id="4" name="Picture 3">
          <a:extLst>
            <a:ext uri="{FF2B5EF4-FFF2-40B4-BE49-F238E27FC236}">
              <a16:creationId xmlns:a16="http://schemas.microsoft.com/office/drawing/2014/main" id="{39FD7039-0616-1FB5-9BFB-E1FA2FAF6B2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706880" y="345440"/>
          <a:ext cx="1920240" cy="7861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5</xdr:col>
      <xdr:colOff>1310269</xdr:colOff>
      <xdr:row>4</xdr:row>
      <xdr:rowOff>74341</xdr:rowOff>
    </xdr:from>
    <xdr:ext cx="184731" cy="264560"/>
    <xdr:sp macro="" textlink="">
      <xdr:nvSpPr>
        <xdr:cNvPr id="13" name="TextBox 12">
          <a:extLst>
            <a:ext uri="{FF2B5EF4-FFF2-40B4-BE49-F238E27FC236}">
              <a16:creationId xmlns:a16="http://schemas.microsoft.com/office/drawing/2014/main" id="{F0126CDE-F5BB-1B6C-4BE7-7ADD71A169BE}"/>
            </a:ext>
          </a:extLst>
        </xdr:cNvPr>
        <xdr:cNvSpPr txBox="1"/>
      </xdr:nvSpPr>
      <xdr:spPr>
        <a:xfrm>
          <a:off x="8335537" y="23045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0</xdr:col>
      <xdr:colOff>0</xdr:colOff>
      <xdr:row>1</xdr:row>
      <xdr:rowOff>8466</xdr:rowOff>
    </xdr:from>
    <xdr:to>
      <xdr:col>0</xdr:col>
      <xdr:colOff>1444234</xdr:colOff>
      <xdr:row>37</xdr:row>
      <xdr:rowOff>86932</xdr:rowOff>
    </xdr:to>
    <xdr:grpSp>
      <xdr:nvGrpSpPr>
        <xdr:cNvPr id="14" name="Group 13">
          <a:extLst>
            <a:ext uri="{FF2B5EF4-FFF2-40B4-BE49-F238E27FC236}">
              <a16:creationId xmlns:a16="http://schemas.microsoft.com/office/drawing/2014/main" id="{DB638669-6A5A-4FE6-B56E-9224713C3D5F}"/>
            </a:ext>
          </a:extLst>
        </xdr:cNvPr>
        <xdr:cNvGrpSpPr/>
      </xdr:nvGrpSpPr>
      <xdr:grpSpPr>
        <a:xfrm>
          <a:off x="0" y="245533"/>
          <a:ext cx="1444234" cy="6784066"/>
          <a:chOff x="0" y="381000"/>
          <a:chExt cx="1444234" cy="6784066"/>
        </a:xfrm>
      </xdr:grpSpPr>
      <xdr:sp macro="" textlink="">
        <xdr:nvSpPr>
          <xdr:cNvPr id="25" name="TextBox 24">
            <a:hlinkClick xmlns:r="http://schemas.openxmlformats.org/officeDocument/2006/relationships" r:id="rId1"/>
            <a:extLst>
              <a:ext uri="{FF2B5EF4-FFF2-40B4-BE49-F238E27FC236}">
                <a16:creationId xmlns:a16="http://schemas.microsoft.com/office/drawing/2014/main" id="{B556F1F3-69B0-FD03-B702-39E848E91D1B}"/>
              </a:ext>
            </a:extLst>
          </xdr:cNvPr>
          <xdr:cNvSpPr txBox="1"/>
        </xdr:nvSpPr>
        <xdr:spPr>
          <a:xfrm>
            <a:off x="0" y="38100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26" name="TextBox 25">
            <a:hlinkClick xmlns:r="http://schemas.openxmlformats.org/officeDocument/2006/relationships" r:id="rId2"/>
            <a:extLst>
              <a:ext uri="{FF2B5EF4-FFF2-40B4-BE49-F238E27FC236}">
                <a16:creationId xmlns:a16="http://schemas.microsoft.com/office/drawing/2014/main" id="{0671221B-8D23-AF3B-ADB1-9E98536B14F1}"/>
              </a:ext>
            </a:extLst>
          </xdr:cNvPr>
          <xdr:cNvSpPr txBox="1"/>
        </xdr:nvSpPr>
        <xdr:spPr>
          <a:xfrm>
            <a:off x="0" y="6831914"/>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27" name="TextBox 26">
            <a:hlinkClick xmlns:r="http://schemas.openxmlformats.org/officeDocument/2006/relationships" r:id="rId3"/>
            <a:extLst>
              <a:ext uri="{FF2B5EF4-FFF2-40B4-BE49-F238E27FC236}">
                <a16:creationId xmlns:a16="http://schemas.microsoft.com/office/drawing/2014/main" id="{0573AE63-2957-69FC-1527-0F1F48F347B4}"/>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28" name="TextBox 27">
            <a:hlinkClick xmlns:r="http://schemas.openxmlformats.org/officeDocument/2006/relationships" r:id="rId4"/>
            <a:extLst>
              <a:ext uri="{FF2B5EF4-FFF2-40B4-BE49-F238E27FC236}">
                <a16:creationId xmlns:a16="http://schemas.microsoft.com/office/drawing/2014/main" id="{65493A62-D92A-6424-7906-8F5E7C1791F4}"/>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29" name="TextBox 28">
            <a:hlinkClick xmlns:r="http://schemas.openxmlformats.org/officeDocument/2006/relationships" r:id="rId5"/>
            <a:extLst>
              <a:ext uri="{FF2B5EF4-FFF2-40B4-BE49-F238E27FC236}">
                <a16:creationId xmlns:a16="http://schemas.microsoft.com/office/drawing/2014/main" id="{5D377701-5C7D-0F09-2AF5-810BB7EDA8FD}"/>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30" name="TextBox 29">
            <a:hlinkClick xmlns:r="http://schemas.openxmlformats.org/officeDocument/2006/relationships" r:id="rId6"/>
            <a:extLst>
              <a:ext uri="{FF2B5EF4-FFF2-40B4-BE49-F238E27FC236}">
                <a16:creationId xmlns:a16="http://schemas.microsoft.com/office/drawing/2014/main" id="{6F7BCF73-F421-BB3F-467E-AFE2E9F36A86}"/>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31" name="TextBox 30">
            <a:hlinkClick xmlns:r="http://schemas.openxmlformats.org/officeDocument/2006/relationships" r:id="rId7"/>
            <a:extLst>
              <a:ext uri="{FF2B5EF4-FFF2-40B4-BE49-F238E27FC236}">
                <a16:creationId xmlns:a16="http://schemas.microsoft.com/office/drawing/2014/main" id="{E29B2903-4075-D916-81CB-F1D7857DC273}"/>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32" name="TextBox 31">
            <a:hlinkClick xmlns:r="http://schemas.openxmlformats.org/officeDocument/2006/relationships" r:id="rId8"/>
            <a:extLst>
              <a:ext uri="{FF2B5EF4-FFF2-40B4-BE49-F238E27FC236}">
                <a16:creationId xmlns:a16="http://schemas.microsoft.com/office/drawing/2014/main" id="{D41307F1-7DB4-DBB5-7887-991BC3D8097D}"/>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33" name="TextBox 32">
            <a:hlinkClick xmlns:r="http://schemas.openxmlformats.org/officeDocument/2006/relationships" r:id="rId9"/>
            <a:extLst>
              <a:ext uri="{FF2B5EF4-FFF2-40B4-BE49-F238E27FC236}">
                <a16:creationId xmlns:a16="http://schemas.microsoft.com/office/drawing/2014/main" id="{389E29EE-1B5E-953B-99DA-A342E4D6B334}"/>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34" name="TextBox 33">
            <a:hlinkClick xmlns:r="http://schemas.openxmlformats.org/officeDocument/2006/relationships" r:id="rId10"/>
            <a:extLst>
              <a:ext uri="{FF2B5EF4-FFF2-40B4-BE49-F238E27FC236}">
                <a16:creationId xmlns:a16="http://schemas.microsoft.com/office/drawing/2014/main" id="{C84249A2-60B7-84C3-CCE2-271823D5697C}"/>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8467</xdr:rowOff>
    </xdr:from>
    <xdr:to>
      <xdr:col>0</xdr:col>
      <xdr:colOff>1444234</xdr:colOff>
      <xdr:row>37</xdr:row>
      <xdr:rowOff>86933</xdr:rowOff>
    </xdr:to>
    <xdr:grpSp>
      <xdr:nvGrpSpPr>
        <xdr:cNvPr id="13" name="Group 12">
          <a:extLst>
            <a:ext uri="{FF2B5EF4-FFF2-40B4-BE49-F238E27FC236}">
              <a16:creationId xmlns:a16="http://schemas.microsoft.com/office/drawing/2014/main" id="{83D1C12C-021C-46D8-B723-325866B72EBA}"/>
            </a:ext>
          </a:extLst>
        </xdr:cNvPr>
        <xdr:cNvGrpSpPr/>
      </xdr:nvGrpSpPr>
      <xdr:grpSpPr>
        <a:xfrm>
          <a:off x="0" y="245534"/>
          <a:ext cx="1444234" cy="6784066"/>
          <a:chOff x="0" y="381000"/>
          <a:chExt cx="1444234" cy="6784066"/>
        </a:xfrm>
      </xdr:grpSpPr>
      <xdr:sp macro="" textlink="">
        <xdr:nvSpPr>
          <xdr:cNvPr id="14" name="TextBox 13">
            <a:hlinkClick xmlns:r="http://schemas.openxmlformats.org/officeDocument/2006/relationships" r:id="rId1"/>
            <a:extLst>
              <a:ext uri="{FF2B5EF4-FFF2-40B4-BE49-F238E27FC236}">
                <a16:creationId xmlns:a16="http://schemas.microsoft.com/office/drawing/2014/main" id="{CD95483A-6209-BAE3-C75E-EE713BCFD58C}"/>
              </a:ext>
            </a:extLst>
          </xdr:cNvPr>
          <xdr:cNvSpPr txBox="1"/>
        </xdr:nvSpPr>
        <xdr:spPr>
          <a:xfrm>
            <a:off x="0" y="381000"/>
            <a:ext cx="1444233" cy="333152"/>
          </a:xfrm>
          <a:prstGeom prst="rect">
            <a:avLst/>
          </a:prstGeom>
          <a:solidFill>
            <a:schemeClr val="tx1">
              <a:lumMod val="65000"/>
              <a:lumOff val="3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15" name="TextBox 14">
            <a:hlinkClick xmlns:r="http://schemas.openxmlformats.org/officeDocument/2006/relationships" r:id="rId2"/>
            <a:extLst>
              <a:ext uri="{FF2B5EF4-FFF2-40B4-BE49-F238E27FC236}">
                <a16:creationId xmlns:a16="http://schemas.microsoft.com/office/drawing/2014/main" id="{BD0356EA-E078-41E3-D4A5-2C3F092240AD}"/>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16" name="TextBox 15">
            <a:hlinkClick xmlns:r="http://schemas.openxmlformats.org/officeDocument/2006/relationships" r:id="rId3"/>
            <a:extLst>
              <a:ext uri="{FF2B5EF4-FFF2-40B4-BE49-F238E27FC236}">
                <a16:creationId xmlns:a16="http://schemas.microsoft.com/office/drawing/2014/main" id="{12D7A97A-A56D-C496-D334-EE62F0E55ABD}"/>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17" name="TextBox 16">
            <a:hlinkClick xmlns:r="http://schemas.openxmlformats.org/officeDocument/2006/relationships" r:id="rId4"/>
            <a:extLst>
              <a:ext uri="{FF2B5EF4-FFF2-40B4-BE49-F238E27FC236}">
                <a16:creationId xmlns:a16="http://schemas.microsoft.com/office/drawing/2014/main" id="{FA3A3532-A932-0D30-D80E-A42E1DEBB99E}"/>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18" name="TextBox 17">
            <a:hlinkClick xmlns:r="http://schemas.openxmlformats.org/officeDocument/2006/relationships" r:id="rId5"/>
            <a:extLst>
              <a:ext uri="{FF2B5EF4-FFF2-40B4-BE49-F238E27FC236}">
                <a16:creationId xmlns:a16="http://schemas.microsoft.com/office/drawing/2014/main" id="{540DB091-D078-1D20-9139-BD2EBBDCC7F8}"/>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19" name="TextBox 18">
            <a:hlinkClick xmlns:r="http://schemas.openxmlformats.org/officeDocument/2006/relationships" r:id="rId6"/>
            <a:extLst>
              <a:ext uri="{FF2B5EF4-FFF2-40B4-BE49-F238E27FC236}">
                <a16:creationId xmlns:a16="http://schemas.microsoft.com/office/drawing/2014/main" id="{B7D05D91-1232-9FF7-BF25-CF2D372F41C4}"/>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20" name="TextBox 19">
            <a:hlinkClick xmlns:r="http://schemas.openxmlformats.org/officeDocument/2006/relationships" r:id="rId7"/>
            <a:extLst>
              <a:ext uri="{FF2B5EF4-FFF2-40B4-BE49-F238E27FC236}">
                <a16:creationId xmlns:a16="http://schemas.microsoft.com/office/drawing/2014/main" id="{4603673E-8BF3-389E-CD32-6A82AB7F0391}"/>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21" name="TextBox 20">
            <a:hlinkClick xmlns:r="http://schemas.openxmlformats.org/officeDocument/2006/relationships" r:id="rId8"/>
            <a:extLst>
              <a:ext uri="{FF2B5EF4-FFF2-40B4-BE49-F238E27FC236}">
                <a16:creationId xmlns:a16="http://schemas.microsoft.com/office/drawing/2014/main" id="{80EDFDB7-07F4-C88A-CAB8-B20FAB606C73}"/>
              </a:ext>
            </a:extLst>
          </xdr:cNvPr>
          <xdr:cNvSpPr txBox="1"/>
        </xdr:nvSpPr>
        <xdr:spPr>
          <a:xfrm>
            <a:off x="0" y="61439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22" name="TextBox 21">
            <a:hlinkClick xmlns:r="http://schemas.openxmlformats.org/officeDocument/2006/relationships" r:id="rId9"/>
            <a:extLst>
              <a:ext uri="{FF2B5EF4-FFF2-40B4-BE49-F238E27FC236}">
                <a16:creationId xmlns:a16="http://schemas.microsoft.com/office/drawing/2014/main" id="{9603016B-2D6C-4FF9-C585-E0A096F4C62A}"/>
              </a:ext>
            </a:extLst>
          </xdr:cNvPr>
          <xdr:cNvSpPr txBox="1"/>
        </xdr:nvSpPr>
        <xdr:spPr>
          <a:xfrm>
            <a:off x="0" y="5439019"/>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23" name="TextBox 22">
            <a:hlinkClick xmlns:r="http://schemas.openxmlformats.org/officeDocument/2006/relationships" r:id="rId10"/>
            <a:extLst>
              <a:ext uri="{FF2B5EF4-FFF2-40B4-BE49-F238E27FC236}">
                <a16:creationId xmlns:a16="http://schemas.microsoft.com/office/drawing/2014/main" id="{9D8D2931-4282-E052-1B61-6621CA6435A8}"/>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16934</xdr:rowOff>
    </xdr:from>
    <xdr:to>
      <xdr:col>0</xdr:col>
      <xdr:colOff>1444234</xdr:colOff>
      <xdr:row>37</xdr:row>
      <xdr:rowOff>95400</xdr:rowOff>
    </xdr:to>
    <xdr:grpSp>
      <xdr:nvGrpSpPr>
        <xdr:cNvPr id="13" name="Group 12">
          <a:extLst>
            <a:ext uri="{FF2B5EF4-FFF2-40B4-BE49-F238E27FC236}">
              <a16:creationId xmlns:a16="http://schemas.microsoft.com/office/drawing/2014/main" id="{073EB5C8-A7BC-4A09-86BA-DC50CE66B2F0}"/>
            </a:ext>
          </a:extLst>
        </xdr:cNvPr>
        <xdr:cNvGrpSpPr/>
      </xdr:nvGrpSpPr>
      <xdr:grpSpPr>
        <a:xfrm>
          <a:off x="0" y="254001"/>
          <a:ext cx="1444234" cy="6784066"/>
          <a:chOff x="0" y="381000"/>
          <a:chExt cx="1444234" cy="6784066"/>
        </a:xfrm>
      </xdr:grpSpPr>
      <xdr:sp macro="" textlink="">
        <xdr:nvSpPr>
          <xdr:cNvPr id="14" name="TextBox 13">
            <a:hlinkClick xmlns:r="http://schemas.openxmlformats.org/officeDocument/2006/relationships" r:id="rId1"/>
            <a:extLst>
              <a:ext uri="{FF2B5EF4-FFF2-40B4-BE49-F238E27FC236}">
                <a16:creationId xmlns:a16="http://schemas.microsoft.com/office/drawing/2014/main" id="{63B2587E-E099-65BD-08A7-427D00157F62}"/>
              </a:ext>
            </a:extLst>
          </xdr:cNvPr>
          <xdr:cNvSpPr txBox="1"/>
        </xdr:nvSpPr>
        <xdr:spPr>
          <a:xfrm>
            <a:off x="0" y="38100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Input </a:t>
            </a:r>
          </a:p>
        </xdr:txBody>
      </xdr:sp>
      <xdr:sp macro="" textlink="">
        <xdr:nvSpPr>
          <xdr:cNvPr id="15" name="TextBox 14">
            <a:hlinkClick xmlns:r="http://schemas.openxmlformats.org/officeDocument/2006/relationships" r:id="rId2"/>
            <a:extLst>
              <a:ext uri="{FF2B5EF4-FFF2-40B4-BE49-F238E27FC236}">
                <a16:creationId xmlns:a16="http://schemas.microsoft.com/office/drawing/2014/main" id="{7CFD12C4-17D5-F0F0-E7A2-FC083866ED13}"/>
              </a:ext>
            </a:extLst>
          </xdr:cNvPr>
          <xdr:cNvSpPr txBox="1"/>
        </xdr:nvSpPr>
        <xdr:spPr>
          <a:xfrm>
            <a:off x="0" y="683191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Customers</a:t>
            </a:r>
          </a:p>
        </xdr:txBody>
      </xdr:sp>
      <xdr:sp macro="" textlink="">
        <xdr:nvSpPr>
          <xdr:cNvPr id="16" name="TextBox 15">
            <a:hlinkClick xmlns:r="http://schemas.openxmlformats.org/officeDocument/2006/relationships" r:id="rId3"/>
            <a:extLst>
              <a:ext uri="{FF2B5EF4-FFF2-40B4-BE49-F238E27FC236}">
                <a16:creationId xmlns:a16="http://schemas.microsoft.com/office/drawing/2014/main" id="{FEC5796F-3E35-09A9-D588-7233D8CD6EDF}"/>
              </a:ext>
            </a:extLst>
          </xdr:cNvPr>
          <xdr:cNvSpPr txBox="1"/>
        </xdr:nvSpPr>
        <xdr:spPr>
          <a:xfrm>
            <a:off x="0" y="3301296"/>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Quote</a:t>
            </a:r>
          </a:p>
        </xdr:txBody>
      </xdr:sp>
      <xdr:sp macro="" textlink="">
        <xdr:nvSpPr>
          <xdr:cNvPr id="17" name="TextBox 16">
            <a:hlinkClick xmlns:r="http://schemas.openxmlformats.org/officeDocument/2006/relationships" r:id="rId4"/>
            <a:extLst>
              <a:ext uri="{FF2B5EF4-FFF2-40B4-BE49-F238E27FC236}">
                <a16:creationId xmlns:a16="http://schemas.microsoft.com/office/drawing/2014/main" id="{5048335C-DF1B-B8DE-AC41-EE9CDE5CD063}"/>
              </a:ext>
            </a:extLst>
          </xdr:cNvPr>
          <xdr:cNvSpPr txBox="1"/>
        </xdr:nvSpPr>
        <xdr:spPr>
          <a:xfrm>
            <a:off x="1" y="1140353"/>
            <a:ext cx="1444233" cy="333152"/>
          </a:xfrm>
          <a:prstGeom prst="rect">
            <a:avLst/>
          </a:prstGeom>
          <a:solidFill>
            <a:schemeClr val="bg2">
              <a:lumMod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Fabrication</a:t>
            </a:r>
          </a:p>
        </xdr:txBody>
      </xdr:sp>
      <xdr:sp macro="" textlink="">
        <xdr:nvSpPr>
          <xdr:cNvPr id="18" name="TextBox 17">
            <a:hlinkClick xmlns:r="http://schemas.openxmlformats.org/officeDocument/2006/relationships" r:id="rId5"/>
            <a:extLst>
              <a:ext uri="{FF2B5EF4-FFF2-40B4-BE49-F238E27FC236}">
                <a16:creationId xmlns:a16="http://schemas.microsoft.com/office/drawing/2014/main" id="{6E7BCE85-6443-ACBD-C950-DCF887611CB9}"/>
              </a:ext>
            </a:extLst>
          </xdr:cNvPr>
          <xdr:cNvSpPr txBox="1"/>
        </xdr:nvSpPr>
        <xdr:spPr>
          <a:xfrm>
            <a:off x="0" y="186946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Order</a:t>
            </a:r>
          </a:p>
        </xdr:txBody>
      </xdr:sp>
      <xdr:sp macro="" textlink="">
        <xdr:nvSpPr>
          <xdr:cNvPr id="19" name="TextBox 18">
            <a:hlinkClick xmlns:r="http://schemas.openxmlformats.org/officeDocument/2006/relationships" r:id="rId6"/>
            <a:extLst>
              <a:ext uri="{FF2B5EF4-FFF2-40B4-BE49-F238E27FC236}">
                <a16:creationId xmlns:a16="http://schemas.microsoft.com/office/drawing/2014/main" id="{FC2E8B2C-8AD5-CF57-5842-663C71C9E0D7}"/>
              </a:ext>
            </a:extLst>
          </xdr:cNvPr>
          <xdr:cNvSpPr txBox="1"/>
        </xdr:nvSpPr>
        <xdr:spPr>
          <a:xfrm>
            <a:off x="0" y="40086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Kit</a:t>
            </a:r>
            <a:r>
              <a:rPr lang="en-GB" sz="1600" baseline="0">
                <a:ln>
                  <a:noFill/>
                </a:ln>
                <a:solidFill>
                  <a:schemeClr val="bg1"/>
                </a:solidFill>
                <a:latin typeface="Abadi" panose="020B0604020104020204" pitchFamily="34" charset="0"/>
              </a:rPr>
              <a:t> Order</a:t>
            </a:r>
            <a:endParaRPr lang="en-GB" sz="1600">
              <a:ln>
                <a:noFill/>
              </a:ln>
              <a:solidFill>
                <a:schemeClr val="bg1"/>
              </a:solidFill>
              <a:latin typeface="Abadi" panose="020B0604020104020204" pitchFamily="34" charset="0"/>
            </a:endParaRPr>
          </a:p>
        </xdr:txBody>
      </xdr:sp>
      <xdr:sp macro="" textlink="">
        <xdr:nvSpPr>
          <xdr:cNvPr id="20" name="TextBox 19">
            <a:hlinkClick xmlns:r="http://schemas.openxmlformats.org/officeDocument/2006/relationships" r:id="rId7"/>
            <a:extLst>
              <a:ext uri="{FF2B5EF4-FFF2-40B4-BE49-F238E27FC236}">
                <a16:creationId xmlns:a16="http://schemas.microsoft.com/office/drawing/2014/main" id="{33202B15-3370-ED53-C289-BFD373264866}"/>
              </a:ext>
            </a:extLst>
          </xdr:cNvPr>
          <xdr:cNvSpPr txBox="1"/>
        </xdr:nvSpPr>
        <xdr:spPr>
          <a:xfrm>
            <a:off x="0" y="4725640"/>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Vent Order</a:t>
            </a:r>
          </a:p>
        </xdr:txBody>
      </xdr:sp>
      <xdr:sp macro="" textlink="">
        <xdr:nvSpPr>
          <xdr:cNvPr id="21" name="TextBox 20">
            <a:hlinkClick xmlns:r="http://schemas.openxmlformats.org/officeDocument/2006/relationships" r:id="rId8"/>
            <a:extLst>
              <a:ext uri="{FF2B5EF4-FFF2-40B4-BE49-F238E27FC236}">
                <a16:creationId xmlns:a16="http://schemas.microsoft.com/office/drawing/2014/main" id="{3B914A02-8A87-1F63-01E8-9C0845450D9D}"/>
              </a:ext>
            </a:extLst>
          </xdr:cNvPr>
          <xdr:cNvSpPr txBox="1"/>
        </xdr:nvSpPr>
        <xdr:spPr>
          <a:xfrm>
            <a:off x="0" y="6143940"/>
            <a:ext cx="1444233" cy="333152"/>
          </a:xfrm>
          <a:prstGeom prst="rect">
            <a:avLst/>
          </a:prstGeom>
          <a:solidFill>
            <a:schemeClr val="accent2">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Delivery</a:t>
            </a:r>
            <a:r>
              <a:rPr lang="en-GB" sz="1600" baseline="0">
                <a:ln>
                  <a:noFill/>
                </a:ln>
                <a:solidFill>
                  <a:schemeClr val="bg1"/>
                </a:solidFill>
                <a:latin typeface="Abadi" panose="020B0604020104020204" pitchFamily="34" charset="0"/>
              </a:rPr>
              <a:t> Info</a:t>
            </a:r>
            <a:endParaRPr lang="en-GB" sz="1600">
              <a:ln>
                <a:noFill/>
              </a:ln>
              <a:solidFill>
                <a:schemeClr val="bg1"/>
              </a:solidFill>
              <a:latin typeface="Abadi" panose="020B0604020104020204" pitchFamily="34" charset="0"/>
            </a:endParaRPr>
          </a:p>
        </xdr:txBody>
      </xdr:sp>
      <xdr:sp macro="" textlink="">
        <xdr:nvSpPr>
          <xdr:cNvPr id="22" name="TextBox 21">
            <a:hlinkClick xmlns:r="http://schemas.openxmlformats.org/officeDocument/2006/relationships" r:id="rId9"/>
            <a:extLst>
              <a:ext uri="{FF2B5EF4-FFF2-40B4-BE49-F238E27FC236}">
                <a16:creationId xmlns:a16="http://schemas.microsoft.com/office/drawing/2014/main" id="{D755006B-D3C4-12C8-96A5-5AF34EAB2822}"/>
              </a:ext>
            </a:extLst>
          </xdr:cNvPr>
          <xdr:cNvSpPr txBox="1"/>
        </xdr:nvSpPr>
        <xdr:spPr>
          <a:xfrm>
            <a:off x="0" y="5439019"/>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600">
                <a:ln>
                  <a:noFill/>
                </a:ln>
                <a:solidFill>
                  <a:schemeClr val="bg1"/>
                </a:solidFill>
                <a:latin typeface="Abadi" panose="020B0604020104020204" pitchFamily="34" charset="0"/>
              </a:rPr>
              <a:t>Glass Info</a:t>
            </a:r>
          </a:p>
        </xdr:txBody>
      </xdr:sp>
      <xdr:sp macro="" textlink="">
        <xdr:nvSpPr>
          <xdr:cNvPr id="23" name="TextBox 22">
            <a:hlinkClick xmlns:r="http://schemas.openxmlformats.org/officeDocument/2006/relationships" r:id="rId10"/>
            <a:extLst>
              <a:ext uri="{FF2B5EF4-FFF2-40B4-BE49-F238E27FC236}">
                <a16:creationId xmlns:a16="http://schemas.microsoft.com/office/drawing/2014/main" id="{30D0348D-3009-205D-5AE7-9D314FD44525}"/>
              </a:ext>
            </a:extLst>
          </xdr:cNvPr>
          <xdr:cNvSpPr txBox="1"/>
        </xdr:nvSpPr>
        <xdr:spPr>
          <a:xfrm>
            <a:off x="0" y="2582334"/>
            <a:ext cx="1444233" cy="333152"/>
          </a:xfrm>
          <a:prstGeom prst="rect">
            <a:avLst/>
          </a:prstGeom>
          <a:solidFill>
            <a:schemeClr val="tx1">
              <a:lumMod val="75000"/>
              <a:lumOff val="25000"/>
              <a:alpha val="61000"/>
            </a:schemeClr>
          </a:solidFill>
          <a:ln w="19050" cap="sq" cmpd="sng">
            <a:solidFill>
              <a:schemeClr val="bg1">
                <a:lumMod val="95000"/>
              </a:schemeClr>
            </a:solidFill>
            <a:bevel/>
          </a:ln>
          <a:effectLst>
            <a:glow rad="101600">
              <a:schemeClr val="accent1">
                <a:satMod val="175000"/>
                <a:alpha val="40000"/>
              </a:schemeClr>
            </a:glow>
            <a:softEdge rad="0"/>
          </a:effectLst>
          <a:scene3d>
            <a:camera prst="orthographicFront"/>
            <a:lightRig rig="threePt" dir="t"/>
          </a:scene3d>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S" sz="1600">
                <a:ln>
                  <a:noFill/>
                </a:ln>
                <a:solidFill>
                  <a:schemeClr val="bg1"/>
                </a:solidFill>
                <a:latin typeface="Abadi" panose="020B0604020104020204" pitchFamily="34" charset="0"/>
              </a:rPr>
              <a:t>Confirmtion</a:t>
            </a:r>
            <a:endParaRPr lang="en-GB" sz="1600">
              <a:ln>
                <a:noFill/>
              </a:ln>
              <a:solidFill>
                <a:schemeClr val="bg1"/>
              </a:solidFill>
              <a:latin typeface="Abadi" panose="020B0604020104020204" pitchFamily="34" charset="0"/>
            </a:endParaRPr>
          </a:p>
        </xdr:txBody>
      </xdr:sp>
    </xdr:grpSp>
    <xdr:clientData fPrintsWithSheet="0"/>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headers="0" refreshOnLoad="1" connectionId="1" xr16:uid="{14D43188-64A4-475E-825E-7E9C23B6C1D7}" autoFormatId="16" applyNumberFormats="0" applyBorderFormats="0" applyFontFormats="0" applyPatternFormats="0" applyAlignmentFormats="0" applyWidthHeightFormats="0">
  <queryTableRefresh headersInLastRefresh="0" nextId="4">
    <queryTableFields count="3">
      <queryTableField id="1" name="Column1" tableColumnId="1"/>
      <queryTableField id="2" name="Column2" tableColumnId="2"/>
      <queryTableField id="3" name="Column3" tableColumnId="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refreshOnLoad="1" connectionId="2" xr16:uid="{320E47F1-2036-4153-82D1-B2DB6D5FEA02}" autoFormatId="16" applyNumberFormats="0" applyBorderFormats="0" applyFontFormats="0" applyPatternFormats="0" applyAlignmentFormats="0" applyWidthHeightFormats="0">
  <queryTableRefresh nextId="4">
    <queryTableFields count="3">
      <queryTableField id="1" name="Column1" tableColumnId="1"/>
      <queryTableField id="2" name="Column2" tableColumnId="2"/>
      <queryTableField id="3" name="Column3" tableColumnId="3"/>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E4A281-60E4-4DF9-8C55-2FD788FAD0BE}" name="Customers_table" displayName="Customers_table" ref="B1:L6" totalsRowShown="0" dataDxfId="33">
  <autoFilter ref="B1:L6" xr:uid="{CFE4A281-60E4-4DF9-8C55-2FD788FAD0BE}"/>
  <tableColumns count="11">
    <tableColumn id="1" xr3:uid="{A437C25F-B49B-450C-9682-53006E291C0D}" name="Name" dataDxfId="32"/>
    <tableColumn id="2" xr3:uid="{D1CF2A72-7D27-42FD-B746-47C776007490}" name="Contact" dataDxfId="31"/>
    <tableColumn id="3" xr3:uid="{E2C4337C-73D3-45AD-AF22-620D7BEA9F47}" name="Address_Line_1" dataDxfId="30"/>
    <tableColumn id="4" xr3:uid="{82431082-B93C-4660-A93D-5B356416EABB}" name="Address_Line_2" dataDxfId="29"/>
    <tableColumn id="5" xr3:uid="{5046EF8F-59D5-4E98-91D5-358A5F4327A2}" name="Address_Line_3" dataDxfId="28"/>
    <tableColumn id="6" xr3:uid="{5BAF5A23-C5B9-4A29-BDA2-A7AC19234EA7}" name="Address_Line_4" dataDxfId="27"/>
    <tableColumn id="7" xr3:uid="{DB601D06-5ADA-4738-A63F-79DA47749C64}" name="Post_Code" dataDxfId="26"/>
    <tableColumn id="8" xr3:uid="{64A3FCC8-A8D9-4A19-9E51-21615B99DEC4}" name="Telephone" dataDxfId="25"/>
    <tableColumn id="9" xr3:uid="{A7D102F5-050A-475D-ADFE-A2B5CF7FA922}" name="Email" dataDxfId="24"/>
    <tableColumn id="10" xr3:uid="{79662544-B056-453C-8640-6365006F7DFB}" name="Notes" dataDxfId="23"/>
    <tableColumn id="11" xr3:uid="{0CB55A98-AF26-4834-BAD5-26C8AEF67113}" name="Stored_MU_£" dataDxfId="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2651D18-B2BF-416A-8694-9A8B477BF8CF}" name="Glass_table" displayName="Glass_table" ref="B1:D11" totalsRowShown="0" headerRowDxfId="21" dataDxfId="20">
  <autoFilter ref="B1:D11" xr:uid="{72651D18-B2BF-416A-8694-9A8B477BF8CF}"/>
  <tableColumns count="3">
    <tableColumn id="1" xr3:uid="{F3D2CD4B-2679-425F-908F-F9B8869A414D}" name="Glass_Styles" dataDxfId="19"/>
    <tableColumn id="2" xr3:uid="{0637ADA3-4D2F-43DC-AE81-A03B253796F5}" name="Cost_m2" dataDxfId="18"/>
    <tableColumn id="3" xr3:uid="{BD653202-3184-43DC-B316-8009502AE029}" name="Weight_Kg/m2" dataDxfId="1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782C6FF-4B54-4A9B-A8B3-DE18E3ADC57E}" name="Delivery_Table" displayName="Delivery_Table" ref="B1:C11" totalsRowShown="0" dataDxfId="16">
  <autoFilter ref="B1:C11" xr:uid="{8782C6FF-4B54-4A9B-A8B3-DE18E3ADC57E}"/>
  <tableColumns count="2">
    <tableColumn id="1" xr3:uid="{1D00C322-54FE-4B84-B324-8A12A49B6452}" name="Delvery_Method" dataDxfId="15"/>
    <tableColumn id="2" xr3:uid="{98446028-DDE1-4831-A21E-1FAFB29F162F}" name="Delivery_Cost" dataDxfId="1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BE4F5FA-7678-44CC-B21C-2D6C919B2EE7}" name="Table_1" displayName="Table_1" ref="A1:C13" tableType="queryTable" headerRowCount="0" totalsRowShown="0">
  <tableColumns count="3">
    <tableColumn id="1" xr3:uid="{AB89B24B-E4ED-4E7E-A12E-E548AA66C8A3}" uniqueName="1" name="Column1" queryTableFieldId="1" dataDxfId="13"/>
    <tableColumn id="2" xr3:uid="{DFE36168-5468-4695-8778-D47D67815A93}" uniqueName="2" name="Column2" queryTableFieldId="2" dataDxfId="12"/>
    <tableColumn id="3" xr3:uid="{385810C6-405B-4208-9687-D9D5BB872B47}" uniqueName="3" name="Column3" queryTableFieldId="3"/>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C1B0C3-CAC3-488C-AD98-62953BE9A5F5}" name="Table_1__2" displayName="Table_1__2" ref="A1:C14" tableType="queryTable" totalsRowShown="0">
  <autoFilter ref="A1:C14" xr:uid="{45C1B0C3-CAC3-488C-AD98-62953BE9A5F5}"/>
  <tableColumns count="3">
    <tableColumn id="1" xr3:uid="{2CEC9C96-C8AF-44AA-B1C0-3DE5FADDB5D4}" uniqueName="1" name="Column1" queryTableFieldId="1" dataDxfId="11"/>
    <tableColumn id="2" xr3:uid="{D2558913-FC72-4E8E-939A-50AE99F26AC1}" uniqueName="2" name="Column2" queryTableFieldId="2" dataDxfId="10"/>
    <tableColumn id="3" xr3:uid="{79E0E7A2-B751-45A7-9C77-A736FABC0E27}" uniqueName="3" name="Column3" queryTableFieldId="3"/>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mailto:Info@decondcompany.BBB" TargetMode="External"/><Relationship Id="rId2" Type="http://schemas.openxmlformats.org/officeDocument/2006/relationships/hyperlink" Target="mailto:Info@firstcompasny.xxx" TargetMode="External"/><Relationship Id="rId1" Type="http://schemas.openxmlformats.org/officeDocument/2006/relationships/hyperlink" Target="mailto:Info@thirdcompany.CCC" TargetMode="External"/><Relationship Id="rId6" Type="http://schemas.openxmlformats.org/officeDocument/2006/relationships/table" Target="../tables/table1.xm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FF2A9-E24E-4FD8-9FE9-EF14C931497E}">
  <sheetPr codeName="Sheet2">
    <tabColor rgb="FFFF0000"/>
    <pageSetUpPr autoPageBreaks="0"/>
  </sheetPr>
  <dimension ref="A1:AT235"/>
  <sheetViews>
    <sheetView showGridLines="0" showRowColHeaders="0" tabSelected="1" zoomScale="75" zoomScaleNormal="75" workbookViewId="0">
      <selection activeCell="D22" sqref="D22"/>
      <extLst>
        <ext xmlns:xlsdti="http://schemas.microsoft.com/office/spreadsheetml/2023/showDataTypeIcons" uri="{77bfe23e-c014-4d31-8a63-9c772dbf06b6}">
          <xlsdti:showDataTypeIcons visible="0"/>
        </ext>
      </extLst>
    </sheetView>
  </sheetViews>
  <sheetFormatPr defaultColWidth="8.90625" defaultRowHeight="14.5" x14ac:dyDescent="0.35"/>
  <cols>
    <col min="1" max="1" width="21.6328125" customWidth="1"/>
    <col min="2" max="2" width="2.6328125" customWidth="1"/>
    <col min="3" max="3" width="21.90625" customWidth="1"/>
    <col min="4" max="4" width="13.1796875" customWidth="1"/>
    <col min="5" max="5" width="9.1796875" customWidth="1"/>
    <col min="6" max="6" width="10.1796875" customWidth="1"/>
    <col min="7" max="7" width="5.453125" customWidth="1"/>
    <col min="8" max="8" width="11" customWidth="1"/>
    <col min="9" max="9" width="15.453125" customWidth="1"/>
    <col min="10" max="10" width="9" customWidth="1"/>
    <col min="11" max="11" width="10.90625" customWidth="1"/>
    <col min="14" max="14" width="26.6328125" customWidth="1"/>
  </cols>
  <sheetData>
    <row r="1" spans="1:46" x14ac:dyDescent="0.3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ht="14.5" customHeight="1" x14ac:dyDescent="0.35">
      <c r="A2" s="4"/>
      <c r="B2" s="116"/>
      <c r="C2" s="125"/>
      <c r="D2" s="116"/>
      <c r="E2" s="126"/>
      <c r="F2" s="127"/>
      <c r="G2" s="116"/>
      <c r="H2" s="116"/>
      <c r="I2" s="116"/>
      <c r="J2" s="145">
        <v>109</v>
      </c>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ht="14.5" customHeight="1" x14ac:dyDescent="0.4">
      <c r="A3" s="4"/>
      <c r="B3" s="116"/>
      <c r="C3" s="116"/>
      <c r="D3" s="128"/>
      <c r="E3" s="129" t="s">
        <v>167</v>
      </c>
      <c r="F3" s="128"/>
      <c r="G3" s="128"/>
      <c r="H3" s="116"/>
      <c r="I3" s="130"/>
      <c r="J3" s="185"/>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t="14.5" customHeight="1" x14ac:dyDescent="0.35">
      <c r="A4" s="4"/>
      <c r="B4" s="116"/>
      <c r="C4" s="116"/>
      <c r="D4" s="128"/>
      <c r="E4" s="129" t="s">
        <v>166</v>
      </c>
      <c r="F4" s="128"/>
      <c r="G4" s="128"/>
      <c r="H4" s="176" t="s">
        <v>260</v>
      </c>
      <c r="I4" s="132">
        <v>10</v>
      </c>
      <c r="J4" s="116"/>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row>
    <row r="5" spans="1:46" ht="14.5" customHeight="1" x14ac:dyDescent="0.35">
      <c r="A5" s="4"/>
      <c r="B5" s="116"/>
      <c r="C5" s="116"/>
      <c r="D5" s="128"/>
      <c r="E5" s="128"/>
      <c r="F5" s="128"/>
      <c r="G5" s="128"/>
      <c r="H5" s="133" t="s">
        <v>11</v>
      </c>
      <c r="I5" s="134">
        <f>(D20 / 2) * 0.46630765815</f>
        <v>233.153829075</v>
      </c>
      <c r="J5" s="11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row>
    <row r="6" spans="1:46" ht="14.5" customHeight="1" x14ac:dyDescent="0.35">
      <c r="A6" s="4"/>
      <c r="B6" s="116"/>
      <c r="C6" s="116"/>
      <c r="D6" s="116"/>
      <c r="E6" s="116"/>
      <c r="F6" s="116"/>
      <c r="G6" s="116"/>
      <c r="H6" s="133" t="s">
        <v>86</v>
      </c>
      <c r="I6" s="135">
        <f>(D18-D20)-16</f>
        <v>984</v>
      </c>
      <c r="J6" s="13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row>
    <row r="7" spans="1:46" ht="14.5" customHeight="1" x14ac:dyDescent="0.35">
      <c r="A7" s="4"/>
      <c r="B7" s="116"/>
      <c r="C7" s="116"/>
      <c r="D7" s="116"/>
      <c r="E7" s="116"/>
      <c r="F7" s="116"/>
      <c r="G7" s="116"/>
      <c r="H7" s="116" t="s">
        <v>56</v>
      </c>
      <c r="I7" s="137">
        <f>((I8)*VLOOKUP($D26,Glass_table[],3,0))+(D18/1000)*(D20/1000)*4</f>
        <v>54</v>
      </c>
      <c r="J7" s="138"/>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ht="14.5" customHeight="1" x14ac:dyDescent="0.35">
      <c r="A8" s="4"/>
      <c r="B8" s="116"/>
      <c r="C8" s="116"/>
      <c r="D8" s="116"/>
      <c r="E8" s="116"/>
      <c r="F8" s="116"/>
      <c r="G8" s="116"/>
      <c r="H8" s="139" t="s">
        <v>41</v>
      </c>
      <c r="I8" s="140">
        <f>(D18/1000)*(D20/1000)+((D18/1000)*(D20/1000)*15/100)</f>
        <v>2.2999999999999998</v>
      </c>
      <c r="J8" s="138"/>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ht="14.5" customHeight="1" x14ac:dyDescent="0.35">
      <c r="A9" s="4"/>
      <c r="B9" s="116"/>
      <c r="C9" s="141" t="str">
        <f>"Ext "&amp;D22</f>
        <v>Ext Grey</v>
      </c>
      <c r="D9" s="116"/>
      <c r="E9" s="116"/>
      <c r="F9" s="116"/>
      <c r="G9" s="116"/>
      <c r="H9" s="139" t="s">
        <v>40</v>
      </c>
      <c r="I9" s="142">
        <f>VLOOKUP($D26,Glass_table[],2,0)</f>
        <v>57</v>
      </c>
      <c r="J9" s="138"/>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row>
    <row r="10" spans="1:46" ht="14.5" customHeight="1" x14ac:dyDescent="0.35">
      <c r="A10" s="4"/>
      <c r="B10" s="116"/>
      <c r="C10" s="131" t="str">
        <f>"Int "&amp;D24</f>
        <v>Int White</v>
      </c>
      <c r="D10" s="116"/>
      <c r="E10" s="116"/>
      <c r="F10" s="116"/>
      <c r="G10" s="116"/>
      <c r="H10" s="116"/>
      <c r="I10" s="116"/>
      <c r="J10" s="116"/>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ht="14.5" customHeight="1" x14ac:dyDescent="0.35">
      <c r="A11" s="4"/>
      <c r="B11" s="116"/>
      <c r="C11" s="116"/>
      <c r="D11" s="116"/>
      <c r="E11" s="116"/>
      <c r="F11" s="116"/>
      <c r="G11" s="116"/>
      <c r="H11" s="139" t="s">
        <v>27</v>
      </c>
      <c r="I11" s="143">
        <f>ROUND(I8*I9,2)</f>
        <v>131.1</v>
      </c>
      <c r="J11" s="116"/>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ht="14.5" customHeight="1" x14ac:dyDescent="0.35">
      <c r="A12" s="4"/>
      <c r="B12" s="116"/>
      <c r="C12" s="116"/>
      <c r="D12" s="116"/>
      <c r="E12" s="116"/>
      <c r="F12" s="116"/>
      <c r="G12" s="116"/>
      <c r="H12" s="139" t="s">
        <v>42</v>
      </c>
      <c r="I12" s="143">
        <f>IF(D22="Custom",Kit_Prices!C8,IF(AND($D$24="White",$I$4=1),Kit_Prices!C2,IF(AND($D$24="White",$I$4=5),Kit_Prices!C3,IF(AND($D$24="White",$I$4=10),Kit_Prices!C4,IF(AND($D$24&lt;&gt;"White",$I$4=1),Kit_Prices!C5,IF(AND($D$24&lt;&gt;"White",$I$4=5),Kit_Prices!C6,IF(AND($D$24&lt;&gt;"White",$I$4=10),Kit_Prices!C7,)))))))</f>
        <v>199</v>
      </c>
      <c r="J12" s="144" t="s">
        <v>108</v>
      </c>
      <c r="K12" s="4"/>
      <c r="L12" s="4"/>
      <c r="M12" s="4"/>
      <c r="N12" s="4"/>
      <c r="O12" s="4"/>
      <c r="P12" s="4"/>
      <c r="Q12" s="4" t="s">
        <v>177</v>
      </c>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ht="14.5" customHeight="1" x14ac:dyDescent="0.35">
      <c r="A13" s="4"/>
      <c r="B13" s="116"/>
      <c r="C13" s="116"/>
      <c r="D13" s="116"/>
      <c r="E13" s="116"/>
      <c r="F13" s="116"/>
      <c r="G13" s="116"/>
      <c r="H13" s="145" t="s">
        <v>35</v>
      </c>
      <c r="I13" s="146">
        <v>0</v>
      </c>
      <c r="J13" s="147">
        <f>VLOOKUP($C29,Customers_table[],11,0)</f>
        <v>100</v>
      </c>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row>
    <row r="14" spans="1:46" ht="14.5" customHeight="1" x14ac:dyDescent="0.35">
      <c r="A14" s="4"/>
      <c r="B14" s="116"/>
      <c r="C14" s="116"/>
      <c r="D14" s="116"/>
      <c r="E14" s="116"/>
      <c r="F14" s="116"/>
      <c r="G14" s="116"/>
      <c r="H14" s="139" t="s">
        <v>48</v>
      </c>
      <c r="I14" s="143">
        <f>I28</f>
        <v>0</v>
      </c>
      <c r="J14" s="147"/>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row>
    <row r="15" spans="1:46" ht="14.5" customHeight="1" x14ac:dyDescent="0.35">
      <c r="A15" s="4"/>
      <c r="B15" s="116"/>
      <c r="C15" s="116"/>
      <c r="D15" s="116"/>
      <c r="E15" s="116"/>
      <c r="F15" s="116"/>
      <c r="G15" s="116"/>
      <c r="H15" s="139" t="s">
        <v>33</v>
      </c>
      <c r="I15" s="143">
        <f>(I11+I12+I13+I14)</f>
        <v>330.1</v>
      </c>
      <c r="J15" s="147"/>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row>
    <row r="16" spans="1:46" ht="14.5" customHeight="1" x14ac:dyDescent="0.35">
      <c r="A16" s="4"/>
      <c r="B16" s="116"/>
      <c r="C16" s="116"/>
      <c r="D16" s="148" t="s">
        <v>32</v>
      </c>
      <c r="E16" s="116"/>
      <c r="F16" s="116"/>
      <c r="G16" s="116"/>
      <c r="H16" s="145" t="s">
        <v>87</v>
      </c>
      <c r="I16" s="149">
        <v>1</v>
      </c>
      <c r="J16" s="116"/>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ht="14.5" customHeight="1" x14ac:dyDescent="0.35">
      <c r="A17" s="4"/>
      <c r="B17" s="116"/>
      <c r="C17" s="116"/>
      <c r="D17" s="116"/>
      <c r="E17" s="116"/>
      <c r="F17" s="116"/>
      <c r="G17" s="116"/>
      <c r="H17" s="139" t="s">
        <v>28</v>
      </c>
      <c r="I17" s="143">
        <f>I15*I16</f>
        <v>330.1</v>
      </c>
      <c r="J17" s="116"/>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ht="14.5" customHeight="1" x14ac:dyDescent="0.35">
      <c r="A18" s="4"/>
      <c r="B18" s="116"/>
      <c r="C18" s="150" t="s">
        <v>30</v>
      </c>
      <c r="D18" s="151">
        <v>2000</v>
      </c>
      <c r="E18" s="152" t="s">
        <v>221</v>
      </c>
      <c r="F18" s="116"/>
      <c r="G18" s="116"/>
      <c r="H18" s="145" t="s">
        <v>218</v>
      </c>
      <c r="I18" s="153">
        <v>0</v>
      </c>
      <c r="J18" s="116"/>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ht="14.5" customHeight="1" x14ac:dyDescent="0.35">
      <c r="A19" s="4"/>
      <c r="B19" s="116"/>
      <c r="C19" s="144"/>
      <c r="D19" s="127" t="s">
        <v>67</v>
      </c>
      <c r="E19" s="116"/>
      <c r="F19" s="116"/>
      <c r="G19" s="116"/>
      <c r="H19" s="154" t="s">
        <v>28</v>
      </c>
      <c r="I19" s="155">
        <f>I17-I18</f>
        <v>330.1</v>
      </c>
      <c r="J19" s="116" t="s">
        <v>198</v>
      </c>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ht="14.5" customHeight="1" x14ac:dyDescent="0.35">
      <c r="A20" s="4"/>
      <c r="B20" s="116"/>
      <c r="C20" s="150" t="s">
        <v>31</v>
      </c>
      <c r="D20" s="151">
        <v>1000</v>
      </c>
      <c r="E20" s="152" t="s">
        <v>222</v>
      </c>
      <c r="F20" s="116"/>
      <c r="G20" s="116"/>
      <c r="H20" s="116"/>
      <c r="I20" s="143">
        <f>ROUND(I19/100*20,2)</f>
        <v>66.02</v>
      </c>
      <c r="J20" s="116" t="s">
        <v>196</v>
      </c>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ht="14.5" customHeight="1" x14ac:dyDescent="0.35">
      <c r="A21" s="4"/>
      <c r="B21" s="116"/>
      <c r="C21" s="116"/>
      <c r="D21" s="148"/>
      <c r="E21" s="116"/>
      <c r="F21" s="116"/>
      <c r="G21" s="116"/>
      <c r="H21" s="156" t="s">
        <v>28</v>
      </c>
      <c r="I21" s="143">
        <f>I19+I20</f>
        <v>396.12</v>
      </c>
      <c r="J21" s="116" t="s">
        <v>197</v>
      </c>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row>
    <row r="22" spans="1:46" ht="14.5" customHeight="1" x14ac:dyDescent="0.35">
      <c r="A22" s="4"/>
      <c r="B22" s="116"/>
      <c r="C22" s="150" t="s">
        <v>3</v>
      </c>
      <c r="D22" s="151" t="s">
        <v>112</v>
      </c>
      <c r="E22" s="116"/>
      <c r="F22" s="116"/>
      <c r="G22" s="116"/>
      <c r="H22" s="116"/>
      <c r="I22" s="116"/>
      <c r="J22" s="116"/>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row>
    <row r="23" spans="1:46" ht="14.5" customHeight="1" x14ac:dyDescent="0.35">
      <c r="A23" s="4"/>
      <c r="B23" s="116"/>
      <c r="C23" s="144"/>
      <c r="D23" s="148"/>
      <c r="E23" s="116"/>
      <c r="F23" s="116"/>
      <c r="G23" s="150" t="s">
        <v>228</v>
      </c>
      <c r="H23" s="209" t="s">
        <v>116</v>
      </c>
      <c r="I23" s="210"/>
      <c r="J23" s="116"/>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row>
    <row r="24" spans="1:46" ht="14.5" customHeight="1" x14ac:dyDescent="0.35">
      <c r="A24" s="4"/>
      <c r="B24" s="116"/>
      <c r="C24" s="150" t="s">
        <v>4</v>
      </c>
      <c r="D24" s="151" t="s">
        <v>110</v>
      </c>
      <c r="E24" s="116"/>
      <c r="F24" s="116"/>
      <c r="G24" s="150" t="s">
        <v>227</v>
      </c>
      <c r="H24" s="209" t="s">
        <v>244</v>
      </c>
      <c r="I24" s="210"/>
      <c r="J24" s="116"/>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ht="14.5" customHeight="1" x14ac:dyDescent="0.35">
      <c r="A25" s="4"/>
      <c r="B25" s="116"/>
      <c r="C25" s="144"/>
      <c r="D25" s="116"/>
      <c r="E25" s="148"/>
      <c r="F25" s="148"/>
      <c r="G25" s="148"/>
      <c r="H25" s="116"/>
      <c r="I25" s="116"/>
      <c r="J25" s="116"/>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ht="14.5" customHeight="1" x14ac:dyDescent="0.35">
      <c r="A26" s="4"/>
      <c r="B26" s="116"/>
      <c r="C26" s="150" t="s">
        <v>5</v>
      </c>
      <c r="D26" s="206" t="s">
        <v>259</v>
      </c>
      <c r="E26" s="207"/>
      <c r="F26" s="207"/>
      <c r="G26" s="207"/>
      <c r="H26" s="208"/>
      <c r="I26" s="157">
        <f>VLOOKUP($D26,Glass_table[],2,0)</f>
        <v>57</v>
      </c>
      <c r="J26" s="116"/>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ht="14.5" customHeight="1" x14ac:dyDescent="0.35">
      <c r="A27" s="4"/>
      <c r="B27" s="116"/>
      <c r="C27" s="144"/>
      <c r="D27" s="116"/>
      <c r="E27" s="148"/>
      <c r="F27" s="158"/>
      <c r="G27" s="159"/>
      <c r="H27" s="116"/>
      <c r="I27" s="116"/>
      <c r="J27" s="116"/>
      <c r="K27" s="8"/>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row>
    <row r="28" spans="1:46" ht="14.5" customHeight="1" x14ac:dyDescent="0.35">
      <c r="A28" s="4"/>
      <c r="B28" s="116"/>
      <c r="C28" s="145" t="s">
        <v>109</v>
      </c>
      <c r="D28" s="116"/>
      <c r="E28" s="116"/>
      <c r="F28" s="116"/>
      <c r="G28" s="214" t="s">
        <v>55</v>
      </c>
      <c r="H28" s="214"/>
      <c r="I28" s="160">
        <f>VLOOKUP($F29,Delivery_Table[],2,0)</f>
        <v>0</v>
      </c>
      <c r="J28" s="116"/>
      <c r="K28" s="4"/>
      <c r="L28" s="4"/>
      <c r="M28" s="4" t="s">
        <v>58</v>
      </c>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row>
    <row r="29" spans="1:46" ht="14.5" customHeight="1" x14ac:dyDescent="0.35">
      <c r="A29" s="4"/>
      <c r="B29" s="116"/>
      <c r="C29" s="211" t="s">
        <v>187</v>
      </c>
      <c r="D29" s="213"/>
      <c r="E29" s="116"/>
      <c r="F29" s="211" t="s">
        <v>52</v>
      </c>
      <c r="G29" s="212"/>
      <c r="H29" s="212"/>
      <c r="I29" s="213"/>
      <c r="J29" s="116"/>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row>
    <row r="30" spans="1:46" ht="14.5" customHeight="1" x14ac:dyDescent="0.35">
      <c r="A30" s="4"/>
      <c r="B30" s="116"/>
      <c r="C30" s="139" t="s">
        <v>219</v>
      </c>
      <c r="D30" s="161">
        <f>VLOOKUP($C29,Customers_table[],11,0)</f>
        <v>100</v>
      </c>
      <c r="E30" s="116"/>
      <c r="F30" s="116"/>
      <c r="G30" s="116"/>
      <c r="H30" s="150"/>
      <c r="I30" s="162"/>
      <c r="J30" s="116"/>
      <c r="K30" s="4"/>
      <c r="L30" s="4"/>
      <c r="M30" s="4"/>
      <c r="N30" s="11"/>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row>
    <row r="31" spans="1:46" ht="14.5" customHeight="1" x14ac:dyDescent="0.35">
      <c r="A31" s="4"/>
      <c r="B31" s="116"/>
      <c r="C31" s="116"/>
      <c r="D31" s="116"/>
      <c r="E31" s="116"/>
      <c r="F31" s="116"/>
      <c r="G31" s="116"/>
      <c r="H31" s="150"/>
      <c r="I31" s="163"/>
      <c r="J31" s="116"/>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row>
    <row r="32" spans="1:46" ht="14.5" customHeight="1" x14ac:dyDescent="0.35">
      <c r="A32" s="4"/>
      <c r="B32" s="116"/>
      <c r="C32" s="145" t="s">
        <v>57</v>
      </c>
      <c r="D32" s="116"/>
      <c r="E32" s="158"/>
      <c r="F32" s="116"/>
      <c r="G32" s="116"/>
      <c r="H32" s="150"/>
      <c r="I32" s="163"/>
      <c r="J32" s="116"/>
      <c r="K32" s="4"/>
      <c r="L32" s="4"/>
      <c r="M32" s="12"/>
      <c r="N32" s="13"/>
      <c r="O32" s="13"/>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row>
    <row r="33" spans="1:46" ht="14.5" customHeight="1" x14ac:dyDescent="0.35">
      <c r="A33" s="4"/>
      <c r="B33" s="116"/>
      <c r="C33" s="116" t="str">
        <f>VLOOKUP($C29,Customers_table[],3,0)</f>
        <v>Unit 1,  Imaginary Ind Estate</v>
      </c>
      <c r="D33" s="116"/>
      <c r="E33" s="158"/>
      <c r="F33" s="116"/>
      <c r="G33" s="116"/>
      <c r="H33" s="116"/>
      <c r="I33" s="116"/>
      <c r="J33" s="116"/>
      <c r="K33" s="4"/>
      <c r="L33" s="4"/>
      <c r="M33" s="13"/>
      <c r="N33" s="13"/>
      <c r="O33" s="13"/>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row>
    <row r="34" spans="1:46" ht="14.5" customHeight="1" x14ac:dyDescent="0.35">
      <c r="A34" s="4"/>
      <c r="B34" s="116"/>
      <c r="C34" s="116" t="str">
        <f>IF(VLOOKUP($C$29,Customers_table[],4,0)&gt;0,VLOOKUP($C$29,Customers_table[],4,0),VLOOKUP($C$29,Customers_table[],5,0))</f>
        <v>Made Up Road</v>
      </c>
      <c r="D34" s="116"/>
      <c r="E34" s="158"/>
      <c r="F34" s="116"/>
      <c r="G34" s="116"/>
      <c r="H34" s="116" t="s">
        <v>177</v>
      </c>
      <c r="I34" s="116"/>
      <c r="J34" s="116"/>
      <c r="K34" s="4"/>
      <c r="L34" s="4"/>
      <c r="M34" s="13"/>
      <c r="N34" s="13"/>
      <c r="O34" s="13"/>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row>
    <row r="35" spans="1:46" ht="14.5" customHeight="1" x14ac:dyDescent="0.35">
      <c r="A35" s="4"/>
      <c r="B35" s="116"/>
      <c r="C35" s="116" t="str">
        <f>IF(VLOOKUP($C$29,Customers_table[],4,0)&gt;0,VLOOKUP($C$29,Customers_table[],5,0),VLOOKUP($C$29,Customers_table[],6,0))</f>
        <v>Basildon</v>
      </c>
      <c r="D35" s="116"/>
      <c r="E35" s="116"/>
      <c r="F35" s="204"/>
      <c r="G35" s="204"/>
      <c r="H35" s="204"/>
      <c r="I35" s="204"/>
      <c r="J35" s="116"/>
      <c r="K35" s="4"/>
      <c r="L35" s="4"/>
      <c r="M35" s="13"/>
      <c r="N35" s="13"/>
      <c r="O35" s="13"/>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row>
    <row r="36" spans="1:46" ht="14.5" customHeight="1" x14ac:dyDescent="0.35">
      <c r="A36" s="4"/>
      <c r="B36" s="116"/>
      <c r="C36" s="116" t="str">
        <f>IF(VLOOKUP($C$29,Customers_table[],4,0)&gt;0,VLOOKUP($C$29,Customers_table[],6,0),VLOOKUP($C$29,Customers_table[],7,0))</f>
        <v>Essex</v>
      </c>
      <c r="D36" s="116"/>
      <c r="E36" s="116"/>
      <c r="F36" s="204"/>
      <c r="G36" s="204"/>
      <c r="H36" s="204"/>
      <c r="I36" s="204"/>
      <c r="J36" s="116"/>
      <c r="K36" s="4"/>
      <c r="L36" s="4"/>
      <c r="M36" s="13"/>
      <c r="N36" s="13"/>
      <c r="O36" s="13"/>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row>
    <row r="37" spans="1:46" ht="14.5" customHeight="1" x14ac:dyDescent="0.35">
      <c r="A37" s="4"/>
      <c r="B37" s="116"/>
      <c r="C37" s="116" t="str">
        <f>IF(VLOOKUP($C$29,Customers_table[],4,0)&gt;0,VLOOKUP($C$29,Customers_table[],7,0),"")</f>
        <v>PC1 001</v>
      </c>
      <c r="D37" s="116"/>
      <c r="E37" s="116"/>
      <c r="F37" s="204"/>
      <c r="G37" s="204"/>
      <c r="H37" s="204"/>
      <c r="I37" s="204"/>
      <c r="J37" s="116"/>
      <c r="K37" s="4"/>
      <c r="L37" s="4"/>
      <c r="M37" s="13"/>
      <c r="N37" s="13"/>
      <c r="O37" s="13"/>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row>
    <row r="38" spans="1:46" ht="14.5" customHeight="1" x14ac:dyDescent="0.35">
      <c r="A38" s="4"/>
      <c r="B38" s="116"/>
      <c r="C38" s="164" t="str">
        <f>"Tel : "&amp;VLOOKUP($C29,Customers_table[],8,0)</f>
        <v>Tel : 0101 001 0001</v>
      </c>
      <c r="D38" s="164"/>
      <c r="E38" s="116"/>
      <c r="F38" s="204"/>
      <c r="G38" s="204"/>
      <c r="H38" s="204"/>
      <c r="I38" s="204"/>
      <c r="J38" s="116"/>
      <c r="K38" s="4"/>
      <c r="L38" s="4"/>
      <c r="M38" s="13"/>
      <c r="N38" s="13"/>
      <c r="O38" s="13"/>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row>
    <row r="39" spans="1:46" ht="14.5" customHeight="1" x14ac:dyDescent="0.35">
      <c r="A39" s="4"/>
      <c r="B39" s="116"/>
      <c r="C39" s="116" t="str">
        <f>"email : "&amp;VLOOKUP($C29,Customers_table[],9,0)</f>
        <v>email : Info@firstcompasny.xxx</v>
      </c>
      <c r="D39" s="116"/>
      <c r="E39" s="138"/>
      <c r="F39" s="204"/>
      <c r="G39" s="204"/>
      <c r="H39" s="204"/>
      <c r="I39" s="204"/>
      <c r="J39" s="116"/>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row>
    <row r="40" spans="1:46" ht="14.5" customHeight="1" x14ac:dyDescent="0.35">
      <c r="A40" s="4"/>
      <c r="B40" s="116"/>
      <c r="C40" s="116" t="str">
        <f>"Contact : "&amp;VLOOKUP($C29,Customers_table[],2,0)</f>
        <v>Contact : Pete</v>
      </c>
      <c r="D40" s="116"/>
      <c r="E40" s="138"/>
      <c r="F40" s="116"/>
      <c r="G40" s="116"/>
      <c r="H40" s="116"/>
      <c r="I40" s="116"/>
      <c r="J40" s="116"/>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row>
    <row r="41" spans="1:46" ht="14.5" customHeight="1" x14ac:dyDescent="0.35">
      <c r="A41" s="4"/>
      <c r="B41" s="116"/>
      <c r="C41" s="165" t="str">
        <f>"Notes : "&amp;VLOOKUP($C29,Customers_table[],10,0)</f>
        <v>Notes : Great Customer</v>
      </c>
      <c r="D41" s="165"/>
      <c r="E41" s="116"/>
      <c r="F41" s="116"/>
      <c r="G41" s="116"/>
      <c r="H41" s="116"/>
      <c r="I41" s="116"/>
      <c r="J41" s="116"/>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row>
    <row r="42" spans="1:46" ht="14.5" customHeight="1" x14ac:dyDescent="0.35">
      <c r="A42" s="4"/>
      <c r="B42" s="116"/>
      <c r="C42" s="116"/>
      <c r="D42" s="116"/>
      <c r="E42" s="148"/>
      <c r="F42" s="158"/>
      <c r="G42" s="166"/>
      <c r="H42" s="167"/>
      <c r="I42" s="168"/>
      <c r="J42" s="116"/>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row>
    <row r="43" spans="1:46" ht="14.5" customHeight="1" x14ac:dyDescent="0.3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row>
    <row r="44" spans="1:46" ht="14.5" customHeight="1" x14ac:dyDescent="0.35">
      <c r="A44" s="4"/>
      <c r="B44" s="4"/>
      <c r="C44" s="6"/>
      <c r="D44" s="4"/>
      <c r="E44" s="8"/>
      <c r="F44" s="9"/>
      <c r="G44" s="17"/>
      <c r="H44" s="8"/>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row>
    <row r="45" spans="1:46" ht="14.5" customHeight="1" x14ac:dyDescent="0.35">
      <c r="A45" s="4"/>
      <c r="B45" s="4"/>
      <c r="C45" s="4"/>
      <c r="D45" s="4"/>
      <c r="E45" s="8"/>
      <c r="F45" s="9"/>
      <c r="G45" s="10"/>
      <c r="H45" s="8"/>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row>
    <row r="46" spans="1:46" ht="14.5" customHeight="1" x14ac:dyDescent="0.35">
      <c r="A46" s="4"/>
      <c r="B46" s="4"/>
      <c r="C46" s="4"/>
      <c r="D46" s="4"/>
      <c r="E46" s="8"/>
      <c r="F46" s="9"/>
      <c r="G46" s="10"/>
      <c r="H46" s="8"/>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row>
    <row r="47" spans="1:46" ht="14.5" customHeight="1" x14ac:dyDescent="0.3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row>
    <row r="48" spans="1:46" ht="14.5" customHeight="1" x14ac:dyDescent="0.3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row>
    <row r="49" spans="1:46" ht="14.5" customHeight="1" x14ac:dyDescent="0.3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row>
    <row r="50" spans="1:46" ht="14.5" customHeight="1" x14ac:dyDescent="0.3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row>
    <row r="51" spans="1:46" ht="14.5" customHeight="1" x14ac:dyDescent="0.3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row>
    <row r="52" spans="1:46" ht="14.5" customHeight="1" x14ac:dyDescent="0.3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row>
    <row r="53" spans="1:46" ht="14.5" customHeight="1" x14ac:dyDescent="0.3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row>
    <row r="54" spans="1:46" ht="14.5" customHeight="1" x14ac:dyDescent="0.3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row>
    <row r="55" spans="1:46" ht="14.5" customHeight="1" x14ac:dyDescent="0.3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row>
    <row r="56" spans="1:46" ht="14.5" customHeight="1" x14ac:dyDescent="0.3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row>
    <row r="57" spans="1:46" ht="14.5" customHeight="1" x14ac:dyDescent="0.3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row>
    <row r="58" spans="1:46" ht="14.5" customHeight="1" x14ac:dyDescent="0.3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row>
    <row r="59" spans="1:46" ht="14.5" customHeight="1" x14ac:dyDescent="0.3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row>
    <row r="60" spans="1:46" ht="14.5" customHeight="1" x14ac:dyDescent="0.3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row>
    <row r="61" spans="1:46" ht="14.5" customHeight="1" x14ac:dyDescent="0.35">
      <c r="A61" s="4"/>
      <c r="B61" s="4"/>
      <c r="C61" s="205" t="e">
        <f>IF(#REF!&gt;F2,#REF!)</f>
        <v>#REF!</v>
      </c>
      <c r="D61" s="205"/>
      <c r="E61" s="205"/>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row>
    <row r="62" spans="1:46" ht="14.5" customHeight="1" x14ac:dyDescent="0.3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row>
    <row r="63" spans="1:46" ht="14.5" customHeight="1" x14ac:dyDescent="0.3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row>
    <row r="64" spans="1:46" ht="14.5" customHeight="1" x14ac:dyDescent="0.3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row>
    <row r="65" spans="1:46" ht="14.5" customHeight="1" x14ac:dyDescent="0.3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row>
    <row r="66" spans="1:46" ht="14.5" customHeight="1" x14ac:dyDescent="0.3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row>
    <row r="67" spans="1:46" ht="14.5" customHeight="1" x14ac:dyDescent="0.3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row>
    <row r="68" spans="1:46" ht="14.5" customHeight="1" x14ac:dyDescent="0.3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row>
    <row r="69" spans="1:46" ht="14.5" customHeight="1" x14ac:dyDescent="0.3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row>
    <row r="70" spans="1:46" ht="14.5" customHeight="1" x14ac:dyDescent="0.3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row>
    <row r="71" spans="1:46" ht="14.5" customHeight="1" x14ac:dyDescent="0.3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row>
    <row r="72" spans="1:46" ht="14.5" customHeight="1" x14ac:dyDescent="0.3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row>
    <row r="73" spans="1:46" x14ac:dyDescent="0.3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row>
    <row r="74" spans="1:46" x14ac:dyDescent="0.3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row>
    <row r="75" spans="1:46" x14ac:dyDescent="0.3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row>
    <row r="76" spans="1:46" x14ac:dyDescent="0.3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row>
    <row r="77" spans="1:46" x14ac:dyDescent="0.3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46" x14ac:dyDescent="0.3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46" x14ac:dyDescent="0.3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row>
    <row r="80" spans="1:46" x14ac:dyDescent="0.3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row>
    <row r="81" spans="1:46" x14ac:dyDescent="0.3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row>
    <row r="82" spans="1:46" x14ac:dyDescent="0.3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row>
    <row r="83" spans="1:46" x14ac:dyDescent="0.3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row>
    <row r="84" spans="1:46" x14ac:dyDescent="0.3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row>
    <row r="85" spans="1:46" x14ac:dyDescent="0.3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row>
    <row r="86" spans="1:46" x14ac:dyDescent="0.3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row>
    <row r="87" spans="1:46" x14ac:dyDescent="0.35">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row>
    <row r="88" spans="1:46" x14ac:dyDescent="0.3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row>
    <row r="89" spans="1:46" x14ac:dyDescent="0.3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row>
    <row r="90" spans="1:46" x14ac:dyDescent="0.35">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row>
    <row r="91" spans="1:46" x14ac:dyDescent="0.35">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row>
    <row r="92" spans="1:46" x14ac:dyDescent="0.35">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row>
    <row r="93" spans="1:46" x14ac:dyDescent="0.3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row>
    <row r="94" spans="1:46" x14ac:dyDescent="0.3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row>
    <row r="95" spans="1:46" x14ac:dyDescent="0.3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row>
    <row r="96" spans="1:46" x14ac:dyDescent="0.3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row>
    <row r="97" spans="1:46" x14ac:dyDescent="0.3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row>
    <row r="98" spans="1:46" x14ac:dyDescent="0.3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row>
    <row r="99" spans="1:46" x14ac:dyDescent="0.3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row>
    <row r="100" spans="1:46" x14ac:dyDescent="0.3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row>
    <row r="101" spans="1:46" x14ac:dyDescent="0.3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row>
    <row r="102" spans="1:46" x14ac:dyDescent="0.3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row>
    <row r="103" spans="1:46" x14ac:dyDescent="0.3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row>
    <row r="104" spans="1:46" x14ac:dyDescent="0.3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row>
    <row r="105" spans="1:46" x14ac:dyDescent="0.3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row>
    <row r="106" spans="1:46" x14ac:dyDescent="0.3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row>
    <row r="107" spans="1:46" x14ac:dyDescent="0.3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row>
    <row r="108" spans="1:46" x14ac:dyDescent="0.3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row>
    <row r="109" spans="1:46" x14ac:dyDescent="0.3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row>
    <row r="110" spans="1:46" x14ac:dyDescent="0.3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row>
    <row r="111" spans="1:46" x14ac:dyDescent="0.3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row>
    <row r="112" spans="1:46" x14ac:dyDescent="0.3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row>
    <row r="113" spans="1:46" x14ac:dyDescent="0.3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row>
    <row r="114" spans="1:46" x14ac:dyDescent="0.3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row>
    <row r="115" spans="1:46" x14ac:dyDescent="0.3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row>
    <row r="116" spans="1:46" x14ac:dyDescent="0.3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row>
    <row r="117" spans="1:46" x14ac:dyDescent="0.3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row>
    <row r="118" spans="1:46" x14ac:dyDescent="0.3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row>
    <row r="119" spans="1:46" x14ac:dyDescent="0.3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row>
    <row r="120" spans="1:46" x14ac:dyDescent="0.3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row>
    <row r="121" spans="1:46" x14ac:dyDescent="0.3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row>
    <row r="122" spans="1:46" x14ac:dyDescent="0.3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row>
    <row r="123" spans="1:46" x14ac:dyDescent="0.3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row>
    <row r="124" spans="1:46" x14ac:dyDescent="0.3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row>
    <row r="125" spans="1:46" x14ac:dyDescent="0.3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row>
    <row r="126" spans="1:46" x14ac:dyDescent="0.3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row>
    <row r="127" spans="1:46" x14ac:dyDescent="0.3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row>
    <row r="128" spans="1:46" x14ac:dyDescent="0.3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row>
    <row r="129" spans="1:46" x14ac:dyDescent="0.3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row>
    <row r="130" spans="1:46" x14ac:dyDescent="0.3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row>
    <row r="131" spans="1:46" x14ac:dyDescent="0.3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row>
    <row r="132" spans="1:46" x14ac:dyDescent="0.3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row>
    <row r="133" spans="1:46" x14ac:dyDescent="0.3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row>
    <row r="134" spans="1:46" x14ac:dyDescent="0.3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row>
    <row r="135" spans="1:46" x14ac:dyDescent="0.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row>
    <row r="136" spans="1:46" x14ac:dyDescent="0.3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row>
    <row r="137" spans="1:46" x14ac:dyDescent="0.3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row>
    <row r="138" spans="1:46" x14ac:dyDescent="0.3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row>
    <row r="139" spans="1:46" x14ac:dyDescent="0.3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row>
    <row r="140" spans="1:46" x14ac:dyDescent="0.3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row>
    <row r="141" spans="1:46" x14ac:dyDescent="0.3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row>
    <row r="142" spans="1:46" x14ac:dyDescent="0.3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row>
    <row r="143" spans="1:46" x14ac:dyDescent="0.3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row>
    <row r="144" spans="1:46" x14ac:dyDescent="0.3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row>
    <row r="145" spans="1:46" x14ac:dyDescent="0.3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row>
    <row r="146" spans="1:46" x14ac:dyDescent="0.3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row>
    <row r="147" spans="1:46" x14ac:dyDescent="0.3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row>
    <row r="148" spans="1:46" x14ac:dyDescent="0.3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row>
    <row r="149" spans="1:46" x14ac:dyDescent="0.3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row>
    <row r="150" spans="1:46" x14ac:dyDescent="0.3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row>
    <row r="151" spans="1:46" x14ac:dyDescent="0.3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row>
    <row r="152" spans="1:46" x14ac:dyDescent="0.3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row>
    <row r="153" spans="1:46" x14ac:dyDescent="0.3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row>
    <row r="154" spans="1:46" x14ac:dyDescent="0.3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row>
    <row r="155" spans="1:46" x14ac:dyDescent="0.3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row>
    <row r="156" spans="1:46" x14ac:dyDescent="0.3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row>
    <row r="157" spans="1:46" x14ac:dyDescent="0.3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row>
    <row r="158" spans="1:46" x14ac:dyDescent="0.3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row>
    <row r="159" spans="1:46" x14ac:dyDescent="0.3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row>
    <row r="160" spans="1:46" x14ac:dyDescent="0.3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row>
    <row r="161" spans="1:46" x14ac:dyDescent="0.3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row>
    <row r="162" spans="1:46" x14ac:dyDescent="0.3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row>
    <row r="163" spans="1:46" x14ac:dyDescent="0.3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row>
    <row r="164" spans="1:46" x14ac:dyDescent="0.3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row>
    <row r="165" spans="1:46" x14ac:dyDescent="0.3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row>
    <row r="166" spans="1:46" x14ac:dyDescent="0.3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row>
    <row r="167" spans="1:46" x14ac:dyDescent="0.3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row>
    <row r="168" spans="1:46" x14ac:dyDescent="0.3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row>
    <row r="169" spans="1:46" x14ac:dyDescent="0.3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row>
    <row r="170" spans="1:46" x14ac:dyDescent="0.3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row>
    <row r="171" spans="1:46" x14ac:dyDescent="0.3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row>
    <row r="172" spans="1:46" x14ac:dyDescent="0.3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row>
    <row r="173" spans="1:46" x14ac:dyDescent="0.3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row>
    <row r="174" spans="1:46" x14ac:dyDescent="0.3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row>
    <row r="175" spans="1:46" x14ac:dyDescent="0.3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row>
    <row r="176" spans="1:46" x14ac:dyDescent="0.3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row>
    <row r="177" spans="1:46" x14ac:dyDescent="0.3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row>
    <row r="178" spans="1:46" x14ac:dyDescent="0.3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row>
    <row r="179" spans="1:46" x14ac:dyDescent="0.3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row>
    <row r="180" spans="1:46" x14ac:dyDescent="0.3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row>
    <row r="181" spans="1:46" x14ac:dyDescent="0.3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row>
    <row r="182" spans="1:46" x14ac:dyDescent="0.3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row>
    <row r="183" spans="1:46" x14ac:dyDescent="0.3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row>
    <row r="184" spans="1:46" x14ac:dyDescent="0.3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row>
    <row r="185" spans="1:46" x14ac:dyDescent="0.3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row>
    <row r="186" spans="1:46" x14ac:dyDescent="0.3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row>
    <row r="187" spans="1:46" x14ac:dyDescent="0.3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row>
    <row r="188" spans="1:46" x14ac:dyDescent="0.3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row>
    <row r="189" spans="1:46" x14ac:dyDescent="0.3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row>
    <row r="190" spans="1:46" x14ac:dyDescent="0.3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row>
    <row r="191" spans="1:46" x14ac:dyDescent="0.3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row>
    <row r="192" spans="1:46" x14ac:dyDescent="0.3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row>
    <row r="193" spans="1:46" x14ac:dyDescent="0.3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row>
    <row r="194" spans="1:46" x14ac:dyDescent="0.3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row>
    <row r="195" spans="1:46" x14ac:dyDescent="0.3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row>
    <row r="196" spans="1:46" x14ac:dyDescent="0.3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row>
    <row r="197" spans="1:46" x14ac:dyDescent="0.3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row>
    <row r="198" spans="1:46" x14ac:dyDescent="0.3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row>
    <row r="199" spans="1:46" x14ac:dyDescent="0.3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row>
    <row r="200" spans="1:46" x14ac:dyDescent="0.3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row>
    <row r="201" spans="1:46" x14ac:dyDescent="0.3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row>
    <row r="202" spans="1:46" x14ac:dyDescent="0.3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row>
    <row r="203" spans="1:46" x14ac:dyDescent="0.3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row>
    <row r="204" spans="1:46" x14ac:dyDescent="0.3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row>
    <row r="205" spans="1:46" x14ac:dyDescent="0.3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row>
    <row r="206" spans="1:46" x14ac:dyDescent="0.3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row>
    <row r="207" spans="1:46" x14ac:dyDescent="0.3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row>
    <row r="208" spans="1:46" x14ac:dyDescent="0.3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row>
    <row r="209" spans="1:46" x14ac:dyDescent="0.3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row>
    <row r="210" spans="1:46" x14ac:dyDescent="0.3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row>
    <row r="211" spans="1:46" x14ac:dyDescent="0.3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row>
    <row r="212" spans="1:46" x14ac:dyDescent="0.3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row>
    <row r="213" spans="1:46" x14ac:dyDescent="0.3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row>
    <row r="214" spans="1:46" x14ac:dyDescent="0.3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row>
    <row r="215" spans="1:46" x14ac:dyDescent="0.3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row>
    <row r="216" spans="1:46" x14ac:dyDescent="0.3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row>
    <row r="217" spans="1:46" x14ac:dyDescent="0.3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row>
    <row r="218" spans="1:46" x14ac:dyDescent="0.3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row>
    <row r="219" spans="1:46" x14ac:dyDescent="0.3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row>
    <row r="220" spans="1:46" x14ac:dyDescent="0.3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row>
    <row r="221" spans="1:46" x14ac:dyDescent="0.3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row>
    <row r="222" spans="1:46" x14ac:dyDescent="0.3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row>
    <row r="223" spans="1:46"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row>
    <row r="224" spans="1:46"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row>
    <row r="225" spans="1:46"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row>
    <row r="226" spans="1:46"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row>
    <row r="227" spans="1:46"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row>
    <row r="228" spans="1:46"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row>
    <row r="229" spans="1:46"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row>
    <row r="230" spans="1:46"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row>
    <row r="231" spans="1:46"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row>
    <row r="232" spans="1:46"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row>
    <row r="233" spans="1:46"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row>
    <row r="234" spans="1:46"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row>
    <row r="235" spans="1:46"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row>
  </sheetData>
  <sheetProtection algorithmName="SHA-512" hashValue="GqGVLNyE4J1wj9g4vVJfpExUmJaMU5ljOY9fj80YikEEdGnoKNCiAa+8E5Pq8lIKYPTmcaIeuOEvRl4LgwSffA==" saltValue="f/DiYZi+wQuKxtg/I+O1RQ==" spinCount="100000" sheet="1" objects="1" scenarios="1" selectLockedCells="1"/>
  <dataConsolidate/>
  <mergeCells count="12">
    <mergeCell ref="D26:H26"/>
    <mergeCell ref="H23:I23"/>
    <mergeCell ref="F29:I29"/>
    <mergeCell ref="F35:I35"/>
    <mergeCell ref="H24:I24"/>
    <mergeCell ref="C29:D29"/>
    <mergeCell ref="G28:H28"/>
    <mergeCell ref="F36:I36"/>
    <mergeCell ref="F37:I37"/>
    <mergeCell ref="F38:I38"/>
    <mergeCell ref="F39:I39"/>
    <mergeCell ref="C61:E61"/>
  </mergeCells>
  <conditionalFormatting sqref="D19:G19">
    <cfRule type="expression" dxfId="8" priority="7">
      <formula>$I$6&lt;125</formula>
    </cfRule>
  </conditionalFormatting>
  <conditionalFormatting sqref="I6">
    <cfRule type="expression" dxfId="7" priority="8">
      <formula>$I$6&lt;125</formula>
    </cfRule>
  </conditionalFormatting>
  <dataValidations count="7">
    <dataValidation type="list" allowBlank="1" showInputMessage="1" showErrorMessage="1" sqref="D24 D22" xr:uid="{408EF4BB-B96E-4716-A6D2-E91971E61444}">
      <formula1>"Grey,White,Black,Custom"</formula1>
    </dataValidation>
    <dataValidation type="whole" errorStyle="warning" operator="lessThan" allowBlank="1" showErrorMessage="1" errorTitle="Width Too Large For Kit" error="This roof width is too large to be made from this kit._x000a_You can order a made to order roof kit this size from Us.  Email _x000a_info@roofinabox.co.uk" sqref="D18" xr:uid="{407E8620-F144-445D-B83D-D396C16360AE}">
      <formula1>2921</formula1>
    </dataValidation>
    <dataValidation type="list" allowBlank="1" showInputMessage="1" showErrorMessage="1" sqref="F29:I29" xr:uid="{5B532E1D-10CB-4961-82AB-919F3C4706F8}">
      <formula1>Delvery_Method</formula1>
    </dataValidation>
    <dataValidation type="whole" errorStyle="warning" operator="lessThan" allowBlank="1" showInputMessage="1" showErrorMessage="1" errorTitle="Width too large for this Kit" error="This roof depth is too large to be made from this kit._x000a_You can order a made to order roof kit this size from Us.  Email _x000a_info@roofinabox.co.uk" sqref="D20" xr:uid="{FDCA8571-596A-4B53-A31F-181D5A5C70B3}">
      <formula1>1651</formula1>
    </dataValidation>
    <dataValidation type="list" allowBlank="1" showInputMessage="1" showErrorMessage="1" sqref="D26" xr:uid="{02EF1ECD-204D-4773-892D-25DC2383B298}">
      <formula1>Glass_Styles</formula1>
    </dataValidation>
    <dataValidation type="list" allowBlank="1" showInputMessage="1" showErrorMessage="1" sqref="C29:D29" xr:uid="{88886B25-4D98-4198-A8F2-2D57C213EED5}">
      <formula1>Name</formula1>
    </dataValidation>
    <dataValidation type="list" allowBlank="1" showInputMessage="1" showErrorMessage="1" sqref="I4" xr:uid="{1971E6CE-5581-415B-9D8F-93B21C24084C}">
      <formula1>"1,5,10"</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B611BE42-6F65-42BD-BAEE-146F7D330CD6}">
            <xm:f>$J$2&lt;Version!$C$2</xm:f>
            <x14:dxf>
              <font>
                <b/>
                <i val="0"/>
              </font>
              <fill>
                <patternFill>
                  <bgColor rgb="FFFF0000"/>
                </patternFill>
              </fill>
            </x14:dxf>
          </x14:cfRule>
          <xm:sqref>D3:F4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3B7B4-AE16-4F7A-ADC2-DDDE7B294BCD}">
  <sheetPr codeName="Sheet4">
    <tabColor rgb="FFFF0000"/>
    <pageSetUpPr autoPageBreaks="0"/>
  </sheetPr>
  <dimension ref="A2:O54"/>
  <sheetViews>
    <sheetView showGridLines="0" showRowColHeaders="0" zoomScale="75" zoomScaleNormal="75" workbookViewId="0">
      <selection activeCell="K1" sqref="K1"/>
      <extLst>
        <ext xmlns:xlsdti="http://schemas.microsoft.com/office/spreadsheetml/2023/showDataTypeIcons" uri="{77bfe23e-c014-4d31-8a63-9c772dbf06b6}">
          <xlsdti:showDataTypeIcons visible="0"/>
        </ext>
      </extLst>
    </sheetView>
  </sheetViews>
  <sheetFormatPr defaultColWidth="8.90625" defaultRowHeight="14.5" x14ac:dyDescent="0.35"/>
  <cols>
    <col min="1" max="1" width="21.6328125" style="4" customWidth="1"/>
    <col min="2" max="2" width="2.90625" style="4" customWidth="1"/>
    <col min="3" max="3" width="20.453125" style="4" bestFit="1" customWidth="1"/>
    <col min="4" max="4" width="8.90625" style="4" customWidth="1"/>
    <col min="5" max="5" width="4.36328125" style="4" customWidth="1"/>
    <col min="6" max="6" width="8.453125" style="4" customWidth="1"/>
    <col min="7" max="7" width="7.90625" style="4" customWidth="1"/>
    <col min="8" max="8" width="8" style="4" customWidth="1"/>
    <col min="9" max="9" width="2.81640625" style="4" customWidth="1"/>
    <col min="10" max="10" width="18.54296875" style="4" customWidth="1"/>
    <col min="11" max="11" width="8.90625" style="4" customWidth="1"/>
    <col min="12" max="16384" width="8.90625" style="4"/>
  </cols>
  <sheetData>
    <row r="2" spans="2:15" ht="14.5" customHeight="1" x14ac:dyDescent="0.35">
      <c r="B2" s="217" t="str">
        <f>"Roof Maker Ver."&amp;Input!J2</f>
        <v>Roof Maker Ver.109</v>
      </c>
      <c r="C2" s="217"/>
      <c r="D2" s="42"/>
      <c r="E2" s="42"/>
      <c r="F2" s="42"/>
      <c r="G2" s="42"/>
      <c r="H2" s="42"/>
      <c r="I2" s="42"/>
      <c r="J2" s="42"/>
    </row>
    <row r="3" spans="2:15" ht="14.5" customHeight="1" x14ac:dyDescent="0.35">
      <c r="B3" s="42"/>
      <c r="C3" s="42"/>
      <c r="D3" s="42"/>
      <c r="E3" s="42"/>
      <c r="F3" s="42"/>
      <c r="G3" s="42"/>
      <c r="H3" s="42"/>
      <c r="I3" s="42"/>
      <c r="J3" s="42"/>
    </row>
    <row r="4" spans="2:15" ht="14.5" customHeight="1" x14ac:dyDescent="0.35">
      <c r="B4" s="42"/>
      <c r="C4" s="42"/>
      <c r="D4" s="42"/>
      <c r="E4" s="42"/>
      <c r="F4" s="42"/>
      <c r="G4" s="42"/>
      <c r="H4" s="42"/>
      <c r="I4" s="42"/>
      <c r="J4" s="42"/>
    </row>
    <row r="5" spans="2:15" ht="14.5" customHeight="1" x14ac:dyDescent="0.35">
      <c r="B5" s="42"/>
      <c r="C5" s="42"/>
      <c r="D5" s="42"/>
      <c r="E5" s="42"/>
      <c r="F5" s="42"/>
      <c r="G5" s="42"/>
      <c r="H5" s="42" t="s">
        <v>29</v>
      </c>
      <c r="I5" s="42"/>
      <c r="J5" s="42"/>
    </row>
    <row r="6" spans="2:15" ht="14.5" customHeight="1" x14ac:dyDescent="0.35">
      <c r="B6" s="42"/>
      <c r="C6" s="42"/>
      <c r="D6" s="42"/>
      <c r="E6" s="42"/>
      <c r="F6" s="42"/>
      <c r="G6" s="42"/>
      <c r="H6" s="220" t="str">
        <f>Input!C29</f>
        <v>First Company Roofs</v>
      </c>
      <c r="I6" s="220"/>
      <c r="J6" s="220"/>
    </row>
    <row r="7" spans="2:15" ht="14.5" customHeight="1" x14ac:dyDescent="0.35">
      <c r="B7" s="42"/>
      <c r="C7" s="42"/>
      <c r="D7" s="42"/>
      <c r="E7" s="42"/>
      <c r="F7" s="42"/>
      <c r="G7" s="42"/>
      <c r="H7" s="42"/>
      <c r="I7" s="42"/>
      <c r="J7" s="42"/>
    </row>
    <row r="8" spans="2:15" ht="14.5" customHeight="1" x14ac:dyDescent="0.35">
      <c r="B8" s="42"/>
      <c r="C8" s="42"/>
      <c r="D8" s="42"/>
      <c r="E8" s="42"/>
      <c r="F8" s="42"/>
      <c r="G8" s="42"/>
      <c r="H8" s="45" t="s">
        <v>49</v>
      </c>
      <c r="I8" s="221">
        <f ca="1">TODAY()</f>
        <v>46112</v>
      </c>
      <c r="J8" s="219"/>
      <c r="O8" s="8"/>
    </row>
    <row r="9" spans="2:15" ht="14.5" customHeight="1" x14ac:dyDescent="0.35">
      <c r="B9" s="42"/>
      <c r="C9" s="42"/>
      <c r="D9" s="42"/>
      <c r="E9" s="42"/>
      <c r="F9" s="42"/>
      <c r="G9" s="42"/>
      <c r="H9" s="45"/>
      <c r="I9" s="42"/>
      <c r="J9" s="42"/>
    </row>
    <row r="10" spans="2:15" ht="14.5" customHeight="1" x14ac:dyDescent="0.35">
      <c r="B10" s="42"/>
      <c r="C10" s="42"/>
      <c r="D10" s="42"/>
      <c r="E10" s="42"/>
      <c r="F10" s="42"/>
      <c r="G10" s="42"/>
      <c r="H10" s="45" t="s">
        <v>226</v>
      </c>
      <c r="I10" s="218" t="str">
        <f>Input!H23</f>
        <v>Your Ref</v>
      </c>
      <c r="J10" s="219"/>
    </row>
    <row r="11" spans="2:15" ht="14.5" customHeight="1" x14ac:dyDescent="0.35">
      <c r="B11" s="42"/>
      <c r="C11" s="42"/>
      <c r="D11" s="42"/>
      <c r="E11" s="42"/>
      <c r="F11" s="42"/>
      <c r="G11" s="42"/>
      <c r="H11" s="45"/>
      <c r="I11" s="42"/>
      <c r="J11" s="42"/>
    </row>
    <row r="12" spans="2:15" ht="14.5" customHeight="1" x14ac:dyDescent="0.35">
      <c r="B12" s="42"/>
      <c r="C12" s="42"/>
      <c r="D12" s="42"/>
      <c r="E12" s="42"/>
      <c r="F12" s="42"/>
      <c r="G12" s="42"/>
      <c r="H12" s="45" t="s">
        <v>38</v>
      </c>
      <c r="I12" s="218" t="str">
        <f>Input!H24</f>
        <v>Cust Ref</v>
      </c>
      <c r="J12" s="219"/>
    </row>
    <row r="13" spans="2:15" ht="14.5" customHeight="1" x14ac:dyDescent="0.35">
      <c r="B13" s="42"/>
      <c r="C13" s="42"/>
      <c r="D13" s="42"/>
      <c r="E13" s="42"/>
      <c r="F13" s="42"/>
      <c r="G13" s="42"/>
      <c r="H13" s="42"/>
      <c r="I13" s="42"/>
      <c r="J13" s="42"/>
    </row>
    <row r="14" spans="2:15" ht="14.5" customHeight="1" x14ac:dyDescent="0.4">
      <c r="B14" s="42"/>
      <c r="C14" s="42"/>
      <c r="D14" s="42"/>
      <c r="E14" s="42"/>
      <c r="F14" s="42"/>
      <c r="G14" s="42"/>
      <c r="H14" s="115" t="s">
        <v>217</v>
      </c>
      <c r="I14" s="215" t="str">
        <f>"Qty x"&amp;Input!I16</f>
        <v>Qty x1</v>
      </c>
      <c r="J14" s="216"/>
    </row>
    <row r="15" spans="2:15" ht="14.5" customHeight="1" x14ac:dyDescent="0.35">
      <c r="B15" s="42"/>
      <c r="C15" s="42"/>
      <c r="D15" s="42"/>
      <c r="E15" s="42"/>
      <c r="F15" s="42"/>
      <c r="G15" s="42"/>
      <c r="H15" s="42"/>
      <c r="I15" s="42"/>
      <c r="J15" s="42"/>
    </row>
    <row r="16" spans="2:15" ht="14.5" customHeight="1" x14ac:dyDescent="0.35">
      <c r="B16" s="42"/>
      <c r="C16" s="42"/>
      <c r="D16" s="42"/>
      <c r="E16" s="42"/>
      <c r="F16" s="42"/>
      <c r="G16" s="42"/>
      <c r="H16" s="42"/>
      <c r="I16" s="42"/>
      <c r="J16" s="42"/>
    </row>
    <row r="17" spans="1:10" ht="14.5" customHeight="1" x14ac:dyDescent="0.35">
      <c r="B17" s="42"/>
      <c r="C17" s="42"/>
      <c r="D17" s="44" t="s">
        <v>264</v>
      </c>
      <c r="E17" s="44"/>
      <c r="F17" s="44"/>
      <c r="G17" s="3"/>
      <c r="H17" s="44" t="s">
        <v>262</v>
      </c>
      <c r="I17" s="42"/>
      <c r="J17" s="44" t="s">
        <v>220</v>
      </c>
    </row>
    <row r="18" spans="1:10" ht="14.5" customHeight="1" x14ac:dyDescent="0.35">
      <c r="B18" s="42"/>
      <c r="C18" s="41" t="s">
        <v>174</v>
      </c>
      <c r="D18" s="188" t="s">
        <v>265</v>
      </c>
      <c r="E18" s="131" t="s">
        <v>2</v>
      </c>
      <c r="F18" s="116"/>
      <c r="G18" s="44" t="s">
        <v>263</v>
      </c>
      <c r="H18" s="44" t="s">
        <v>261</v>
      </c>
      <c r="I18" s="116"/>
      <c r="J18" s="116"/>
    </row>
    <row r="19" spans="1:10" ht="14.5" customHeight="1" x14ac:dyDescent="0.35">
      <c r="B19" s="42"/>
      <c r="C19" s="171" t="s">
        <v>229</v>
      </c>
      <c r="D19" s="172" t="s">
        <v>233</v>
      </c>
      <c r="E19" s="173" t="s">
        <v>0</v>
      </c>
      <c r="F19" s="174" t="s">
        <v>65</v>
      </c>
      <c r="G19" s="117">
        <f>Input!D18+42</f>
        <v>2042</v>
      </c>
      <c r="H19" s="174" t="s">
        <v>237</v>
      </c>
      <c r="I19" s="118" t="b">
        <v>0</v>
      </c>
      <c r="J19" s="61"/>
    </row>
    <row r="20" spans="1:10" ht="14.5" customHeight="1" x14ac:dyDescent="0.35">
      <c r="B20" s="42"/>
      <c r="C20" s="42" t="s">
        <v>229</v>
      </c>
      <c r="D20" s="170" t="s">
        <v>233</v>
      </c>
      <c r="E20" s="61" t="s">
        <v>0</v>
      </c>
      <c r="F20" s="71" t="s">
        <v>65</v>
      </c>
      <c r="G20" s="117">
        <f>Input!D20+42</f>
        <v>1042</v>
      </c>
      <c r="H20" s="71" t="s">
        <v>237</v>
      </c>
      <c r="I20" s="118" t="b">
        <v>0</v>
      </c>
      <c r="J20" s="61"/>
    </row>
    <row r="21" spans="1:10" ht="14.5" customHeight="1" x14ac:dyDescent="0.35">
      <c r="B21" s="42"/>
      <c r="C21" s="42" t="s">
        <v>173</v>
      </c>
      <c r="D21" s="169" t="s">
        <v>236</v>
      </c>
      <c r="E21" s="61" t="s">
        <v>1</v>
      </c>
      <c r="F21" s="71" t="s">
        <v>23</v>
      </c>
      <c r="G21" s="122" t="s">
        <v>239</v>
      </c>
      <c r="H21" s="120"/>
      <c r="I21" s="42"/>
      <c r="J21" s="44"/>
    </row>
    <row r="22" spans="1:10" ht="14.5" customHeight="1" x14ac:dyDescent="0.35">
      <c r="A22" s="4" t="s">
        <v>177</v>
      </c>
      <c r="B22" s="42"/>
      <c r="C22" s="41" t="s">
        <v>26</v>
      </c>
      <c r="D22" s="119"/>
      <c r="E22" s="61"/>
      <c r="F22" s="71"/>
      <c r="G22" s="121"/>
      <c r="H22" s="87"/>
      <c r="I22" s="42"/>
      <c r="J22" s="44"/>
    </row>
    <row r="23" spans="1:10" ht="14.5" customHeight="1" x14ac:dyDescent="0.35">
      <c r="B23" s="42"/>
      <c r="C23" s="171" t="s">
        <v>172</v>
      </c>
      <c r="D23" s="172" t="s">
        <v>236</v>
      </c>
      <c r="E23" s="173" t="s">
        <v>0</v>
      </c>
      <c r="F23" s="174" t="str">
        <f>Input!D22</f>
        <v>Grey</v>
      </c>
      <c r="G23" s="117">
        <f>Input!D18+38</f>
        <v>2038</v>
      </c>
      <c r="H23" s="174" t="s">
        <v>237</v>
      </c>
      <c r="I23" s="118" t="b">
        <v>0</v>
      </c>
      <c r="J23" s="61"/>
    </row>
    <row r="24" spans="1:10" ht="14.5" customHeight="1" x14ac:dyDescent="0.35">
      <c r="B24" s="42"/>
      <c r="C24" s="42" t="s">
        <v>172</v>
      </c>
      <c r="D24" s="169" t="s">
        <v>236</v>
      </c>
      <c r="E24" s="61" t="s">
        <v>0</v>
      </c>
      <c r="F24" s="71" t="str">
        <f>Input!D22</f>
        <v>Grey</v>
      </c>
      <c r="G24" s="117">
        <f>Input!D20+38</f>
        <v>1038</v>
      </c>
      <c r="H24" s="71" t="s">
        <v>237</v>
      </c>
      <c r="I24" s="118" t="b">
        <v>0</v>
      </c>
      <c r="J24" s="61"/>
    </row>
    <row r="25" spans="1:10" ht="14.5" customHeight="1" x14ac:dyDescent="0.35">
      <c r="B25" s="42"/>
      <c r="C25" s="41" t="s">
        <v>128</v>
      </c>
      <c r="D25" s="119"/>
      <c r="E25" s="61"/>
      <c r="F25" s="71"/>
      <c r="G25" s="101"/>
      <c r="H25" s="71"/>
      <c r="I25" s="42"/>
      <c r="J25" s="44"/>
    </row>
    <row r="26" spans="1:10" ht="14.5" customHeight="1" x14ac:dyDescent="0.35">
      <c r="B26" s="42"/>
      <c r="C26" s="171" t="s">
        <v>128</v>
      </c>
      <c r="D26" s="172" t="s">
        <v>236</v>
      </c>
      <c r="E26" s="173" t="s">
        <v>0</v>
      </c>
      <c r="F26" s="174" t="s">
        <v>23</v>
      </c>
      <c r="G26" s="117">
        <f>Input!D18-90</f>
        <v>1910</v>
      </c>
      <c r="H26" s="174" t="s">
        <v>237</v>
      </c>
      <c r="I26" s="118" t="b">
        <v>0</v>
      </c>
      <c r="J26" s="61"/>
    </row>
    <row r="27" spans="1:10" ht="14.5" customHeight="1" x14ac:dyDescent="0.35">
      <c r="B27" s="42"/>
      <c r="C27" s="42" t="s">
        <v>128</v>
      </c>
      <c r="D27" s="169" t="s">
        <v>236</v>
      </c>
      <c r="E27" s="61" t="s">
        <v>0</v>
      </c>
      <c r="F27" s="71" t="s">
        <v>23</v>
      </c>
      <c r="G27" s="117">
        <f>Input!D20-90</f>
        <v>910</v>
      </c>
      <c r="H27" s="71" t="s">
        <v>237</v>
      </c>
      <c r="I27" s="118" t="b">
        <v>0</v>
      </c>
      <c r="J27" s="61"/>
    </row>
    <row r="28" spans="1:10" ht="14.5" customHeight="1" x14ac:dyDescent="0.35">
      <c r="B28" s="42"/>
      <c r="C28" s="41" t="s">
        <v>24</v>
      </c>
      <c r="D28" s="119"/>
      <c r="E28" s="42"/>
      <c r="F28" s="42"/>
      <c r="G28" s="42"/>
      <c r="H28" s="42"/>
      <c r="I28" s="42"/>
      <c r="J28" s="44"/>
    </row>
    <row r="29" spans="1:10" ht="14.5" customHeight="1" x14ac:dyDescent="0.35">
      <c r="B29" s="42"/>
      <c r="C29" s="171" t="s">
        <v>64</v>
      </c>
      <c r="D29" s="175" t="s">
        <v>125</v>
      </c>
      <c r="E29" s="173" t="s">
        <v>1</v>
      </c>
      <c r="F29" s="174" t="s">
        <v>6</v>
      </c>
      <c r="G29" s="117">
        <f>(Input!I5 / 0.313147)-3</f>
        <v>741.55073519784639</v>
      </c>
      <c r="H29" s="174" t="s">
        <v>7</v>
      </c>
      <c r="I29" s="118" t="b">
        <v>0</v>
      </c>
      <c r="J29" s="61"/>
    </row>
    <row r="30" spans="1:10" ht="14.5" customHeight="1" x14ac:dyDescent="0.35">
      <c r="B30" s="42"/>
      <c r="C30" s="42" t="s">
        <v>195</v>
      </c>
      <c r="D30" s="169" t="s">
        <v>234</v>
      </c>
      <c r="E30" s="61" t="s">
        <v>1</v>
      </c>
      <c r="F30" s="71" t="str">
        <f>Input!D24</f>
        <v>White</v>
      </c>
      <c r="G30" s="122" t="s">
        <v>238</v>
      </c>
      <c r="H30" s="42"/>
      <c r="I30" s="42"/>
      <c r="J30" s="61"/>
    </row>
    <row r="31" spans="1:10" ht="14.5" customHeight="1" x14ac:dyDescent="0.35">
      <c r="B31" s="42"/>
      <c r="C31" s="42" t="s">
        <v>230</v>
      </c>
      <c r="D31" s="169" t="s">
        <v>235</v>
      </c>
      <c r="E31" s="61" t="s">
        <v>1</v>
      </c>
      <c r="F31" s="71" t="str">
        <f>Input!D22</f>
        <v>Grey</v>
      </c>
      <c r="G31" s="123">
        <f>(Input!I5/ 0.313147)+9</f>
        <v>753.55073519784639</v>
      </c>
      <c r="H31" s="71" t="s">
        <v>7</v>
      </c>
      <c r="I31" s="118" t="b">
        <v>0</v>
      </c>
      <c r="J31" s="61"/>
    </row>
    <row r="32" spans="1:10" ht="14.5" customHeight="1" x14ac:dyDescent="0.35">
      <c r="B32" s="42"/>
      <c r="C32" s="42" t="s">
        <v>21</v>
      </c>
      <c r="D32" s="169" t="s">
        <v>236</v>
      </c>
      <c r="E32" s="61" t="s">
        <v>1</v>
      </c>
      <c r="F32" s="71" t="s">
        <v>23</v>
      </c>
      <c r="G32" s="117">
        <f>(Input!I5/ 0.313147)+9</f>
        <v>753.55073519784639</v>
      </c>
      <c r="H32" s="71" t="s">
        <v>7</v>
      </c>
      <c r="I32" s="118" t="b">
        <v>0</v>
      </c>
      <c r="J32" s="61"/>
    </row>
    <row r="33" spans="2:11" ht="14.5" customHeight="1" x14ac:dyDescent="0.35">
      <c r="B33" s="42"/>
      <c r="C33" s="41" t="s">
        <v>25</v>
      </c>
      <c r="D33" s="119"/>
      <c r="E33" s="61"/>
      <c r="F33" s="71"/>
      <c r="G33" s="124"/>
      <c r="H33" s="71"/>
      <c r="I33" s="42"/>
      <c r="J33" s="44"/>
    </row>
    <row r="34" spans="2:11" ht="14.5" customHeight="1" x14ac:dyDescent="0.35">
      <c r="B34" s="42"/>
      <c r="C34" s="171" t="s">
        <v>231</v>
      </c>
      <c r="D34" s="175" t="s">
        <v>127</v>
      </c>
      <c r="E34" s="173" t="s">
        <v>9</v>
      </c>
      <c r="F34" s="174" t="str">
        <f>Input!D22</f>
        <v>Grey</v>
      </c>
      <c r="G34" s="117">
        <f>Input!I6</f>
        <v>984</v>
      </c>
      <c r="H34" s="174" t="s">
        <v>10</v>
      </c>
      <c r="I34" s="118" t="b">
        <v>0</v>
      </c>
      <c r="J34" s="61"/>
      <c r="K34" s="26"/>
    </row>
    <row r="35" spans="2:11" ht="14.5" customHeight="1" x14ac:dyDescent="0.35">
      <c r="B35" s="42"/>
      <c r="C35" s="42" t="s">
        <v>22</v>
      </c>
      <c r="D35" s="119" t="s">
        <v>126</v>
      </c>
      <c r="E35" s="61" t="s">
        <v>9</v>
      </c>
      <c r="F35" s="71" t="s">
        <v>23</v>
      </c>
      <c r="G35" s="117">
        <f>Input!I6</f>
        <v>984</v>
      </c>
      <c r="H35" s="71" t="s">
        <v>10</v>
      </c>
      <c r="I35" s="118" t="b">
        <v>0</v>
      </c>
      <c r="J35" s="61"/>
      <c r="K35" s="26"/>
    </row>
    <row r="36" spans="2:11" ht="14.5" customHeight="1" x14ac:dyDescent="0.35">
      <c r="B36" s="42"/>
      <c r="C36" s="42" t="s">
        <v>175</v>
      </c>
      <c r="D36" s="119" t="s">
        <v>126</v>
      </c>
      <c r="E36" s="61" t="s">
        <v>0</v>
      </c>
      <c r="F36" s="71" t="s">
        <v>23</v>
      </c>
      <c r="G36" s="117">
        <f>Input!I6</f>
        <v>984</v>
      </c>
      <c r="H36" s="71" t="s">
        <v>10</v>
      </c>
      <c r="I36" s="118" t="b">
        <v>0</v>
      </c>
      <c r="J36" s="44"/>
      <c r="K36" s="26"/>
    </row>
    <row r="37" spans="2:11" ht="14.5" customHeight="1" x14ac:dyDescent="0.35">
      <c r="B37" s="42"/>
      <c r="C37" s="42" t="s">
        <v>8</v>
      </c>
      <c r="D37" s="119" t="s">
        <v>127</v>
      </c>
      <c r="E37" s="61" t="s">
        <v>9</v>
      </c>
      <c r="F37" s="71" t="s">
        <v>6</v>
      </c>
      <c r="G37" s="117">
        <f>Input!I6</f>
        <v>984</v>
      </c>
      <c r="H37" s="71" t="s">
        <v>10</v>
      </c>
      <c r="I37" s="118" t="b">
        <v>0</v>
      </c>
      <c r="J37" s="61"/>
      <c r="K37" s="26"/>
    </row>
    <row r="38" spans="2:11" ht="14.5" customHeight="1" x14ac:dyDescent="0.35">
      <c r="B38" s="42"/>
      <c r="C38" s="42" t="s">
        <v>232</v>
      </c>
      <c r="D38" s="119" t="s">
        <v>125</v>
      </c>
      <c r="E38" s="61" t="s">
        <v>9</v>
      </c>
      <c r="F38" s="71" t="str">
        <f>Input!D24</f>
        <v>White</v>
      </c>
      <c r="G38" s="117">
        <f>Input!I6</f>
        <v>984</v>
      </c>
      <c r="H38" s="71" t="s">
        <v>10</v>
      </c>
      <c r="I38" s="118" t="b">
        <v>0</v>
      </c>
      <c r="J38" s="61"/>
    </row>
    <row r="39" spans="2:11" ht="14.5" customHeight="1" x14ac:dyDescent="0.35">
      <c r="B39" s="42"/>
      <c r="C39" s="41"/>
      <c r="D39" s="119"/>
      <c r="E39" s="61"/>
      <c r="F39" s="71"/>
      <c r="G39" s="101"/>
      <c r="H39" s="61"/>
      <c r="I39" s="42"/>
      <c r="J39" s="44"/>
    </row>
    <row r="40" spans="2:11" ht="14.5" customHeight="1" x14ac:dyDescent="0.35">
      <c r="B40" s="42"/>
      <c r="C40" s="42"/>
      <c r="D40" s="119"/>
      <c r="E40" s="61"/>
      <c r="F40" s="71"/>
      <c r="G40" s="70"/>
      <c r="H40" s="61"/>
      <c r="I40" s="42"/>
      <c r="J40" s="61"/>
    </row>
    <row r="41" spans="2:11" ht="14.5" customHeight="1" x14ac:dyDescent="0.35">
      <c r="B41" s="42"/>
      <c r="C41" s="42"/>
      <c r="D41" s="119"/>
      <c r="E41" s="61"/>
      <c r="F41" s="71"/>
      <c r="G41" s="70"/>
      <c r="H41" s="61"/>
      <c r="I41" s="42"/>
      <c r="J41" s="61"/>
    </row>
    <row r="42" spans="2:11" ht="14.5" customHeight="1" x14ac:dyDescent="0.35">
      <c r="J42" s="25"/>
    </row>
    <row r="43" spans="2:11" ht="14.5" customHeight="1" x14ac:dyDescent="0.35"/>
    <row r="44" spans="2:11" ht="14.5" customHeight="1" x14ac:dyDescent="0.35"/>
    <row r="45" spans="2:11" ht="14.5" customHeight="1" x14ac:dyDescent="0.35"/>
    <row r="46" spans="2:11" ht="14.5" customHeight="1" x14ac:dyDescent="0.35"/>
    <row r="47" spans="2:11" ht="14.5" customHeight="1" x14ac:dyDescent="0.35"/>
    <row r="48" spans="2:11" ht="14.5" customHeight="1" x14ac:dyDescent="0.35"/>
    <row r="49" ht="14.5" customHeight="1" x14ac:dyDescent="0.35"/>
    <row r="50" ht="14.5" customHeight="1" x14ac:dyDescent="0.35"/>
    <row r="51" ht="14.5" customHeight="1" x14ac:dyDescent="0.35"/>
    <row r="52" ht="14.5" customHeight="1" x14ac:dyDescent="0.35"/>
    <row r="53" ht="14.5" customHeight="1" x14ac:dyDescent="0.35"/>
    <row r="54" ht="14.5" customHeight="1" x14ac:dyDescent="0.35"/>
  </sheetData>
  <sheetProtection algorithmName="SHA-512" hashValue="k7t1pbDkcrVkw7orvf+5kbcIGb9yaLOPHZl+OjFC1gqN+yGxguqO18Yj7jrH8Dp+kcWBfOzIyalXr4HMNHpPMw==" saltValue="lXY59xy8mIhB64Kmb5BscA==" spinCount="100000" sheet="1" objects="1" scenarios="1" selectLockedCells="1"/>
  <dataConsolidate/>
  <mergeCells count="6">
    <mergeCell ref="I14:J14"/>
    <mergeCell ref="B2:C2"/>
    <mergeCell ref="I12:J12"/>
    <mergeCell ref="I10:J10"/>
    <mergeCell ref="H6:J6"/>
    <mergeCell ref="I8:J8"/>
  </mergeCells>
  <pageMargins left="0.25" right="0.25" top="0.75" bottom="0.75" header="0.3" footer="0.3"/>
  <pageSetup paperSize="9" orientation="portrait" verticalDpi="1200" r:id="rId1"/>
  <ignoredErrors>
    <ignoredError sqref="I10 I8 I12"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0CE98-B20E-4902-94CC-182735416170}">
  <sheetPr codeName="Sheet12">
    <tabColor rgb="FFFF0000"/>
    <pageSetUpPr autoPageBreaks="0"/>
  </sheetPr>
  <dimension ref="B1:M66"/>
  <sheetViews>
    <sheetView showGridLines="0" showRowColHeaders="0" zoomScale="75" zoomScaleNormal="75" zoomScaleSheetLayoutView="75" workbookViewId="0">
      <selection activeCell="B8" sqref="B8"/>
      <extLst>
        <ext xmlns:xlsdti="http://schemas.microsoft.com/office/spreadsheetml/2023/showDataTypeIcons" uri="{77bfe23e-c014-4d31-8a63-9c772dbf06b6}">
          <xlsdti:showDataTypeIcons visible="0"/>
        </ext>
      </extLst>
    </sheetView>
  </sheetViews>
  <sheetFormatPr defaultColWidth="8.90625" defaultRowHeight="14.5" x14ac:dyDescent="0.35"/>
  <cols>
    <col min="1" max="1" width="21.6328125" style="4" customWidth="1"/>
    <col min="2" max="2" width="22.90625" style="4" customWidth="1"/>
    <col min="3" max="3" width="1.453125" style="4" customWidth="1"/>
    <col min="4" max="4" width="11.36328125" style="4" customWidth="1"/>
    <col min="5" max="5" width="9.54296875" style="4" customWidth="1"/>
    <col min="6" max="6" width="19.81640625" style="4" customWidth="1"/>
    <col min="7" max="7" width="21.453125" style="4" customWidth="1"/>
    <col min="8" max="8" width="4.1796875" style="4" customWidth="1"/>
    <col min="9" max="9" width="8.90625" style="4"/>
    <col min="10" max="10" width="52.81640625" style="4" customWidth="1"/>
    <col min="11" max="12" width="8.90625" style="4"/>
    <col min="13" max="13" width="26.6328125" style="4" customWidth="1"/>
    <col min="14" max="16384" width="8.90625" style="4"/>
  </cols>
  <sheetData>
    <row r="1" spans="2:12" x14ac:dyDescent="0.35">
      <c r="G1" s="177"/>
    </row>
    <row r="2" spans="2:12" ht="14.5" customHeight="1" x14ac:dyDescent="0.45">
      <c r="B2" s="88"/>
      <c r="C2" s="88"/>
      <c r="D2" s="41"/>
      <c r="E2" s="42"/>
      <c r="F2" s="178" t="s">
        <v>242</v>
      </c>
      <c r="G2" s="180" t="str">
        <f>Input!H23</f>
        <v>Your Ref</v>
      </c>
      <c r="H2" s="90"/>
      <c r="J2" s="22"/>
    </row>
    <row r="3" spans="2:12" ht="14.5" customHeight="1" x14ac:dyDescent="0.35">
      <c r="B3" s="181" t="s">
        <v>123</v>
      </c>
      <c r="C3" s="181"/>
      <c r="D3" s="181"/>
      <c r="E3" s="42"/>
      <c r="F3" s="91" t="s">
        <v>12</v>
      </c>
      <c r="G3" s="179"/>
      <c r="H3" s="93"/>
    </row>
    <row r="4" spans="2:12" ht="14.5" customHeight="1" x14ac:dyDescent="0.35">
      <c r="B4" s="203" t="s">
        <v>124</v>
      </c>
      <c r="C4" s="203"/>
      <c r="D4" s="203"/>
      <c r="E4" s="42"/>
      <c r="F4" s="42" t="str">
        <f>Input!C29</f>
        <v>First Company Roofs</v>
      </c>
      <c r="G4" s="42"/>
      <c r="H4" s="42"/>
    </row>
    <row r="5" spans="2:12" ht="14.5" customHeight="1" x14ac:dyDescent="0.35">
      <c r="B5" s="203" t="s">
        <v>34</v>
      </c>
      <c r="C5" s="203"/>
      <c r="D5" s="203"/>
      <c r="E5" s="42"/>
      <c r="F5" s="42" t="str">
        <f>Input!C33</f>
        <v>Unit 1,  Imaginary Ind Estate</v>
      </c>
      <c r="G5" s="42"/>
      <c r="H5" s="42"/>
    </row>
    <row r="6" spans="2:12" ht="14.5" customHeight="1" x14ac:dyDescent="0.35">
      <c r="B6" s="203" t="s">
        <v>43</v>
      </c>
      <c r="C6" s="203"/>
      <c r="D6" s="203"/>
      <c r="E6" s="42"/>
      <c r="F6" s="42" t="str">
        <f>Input!C34</f>
        <v>Made Up Road</v>
      </c>
      <c r="G6" s="42"/>
      <c r="H6" s="42"/>
      <c r="J6" s="202"/>
      <c r="K6" s="202"/>
      <c r="L6" s="202"/>
    </row>
    <row r="7" spans="2:12" ht="14.5" customHeight="1" x14ac:dyDescent="0.35">
      <c r="B7" s="203" t="s">
        <v>44</v>
      </c>
      <c r="C7" s="203"/>
      <c r="D7" s="203"/>
      <c r="E7" s="42"/>
      <c r="F7" s="42" t="str">
        <f>Input!C35</f>
        <v>Basildon</v>
      </c>
      <c r="G7" s="42"/>
      <c r="H7" s="42"/>
    </row>
    <row r="8" spans="2:12" ht="14.5" customHeight="1" x14ac:dyDescent="0.35">
      <c r="B8" s="60" t="s">
        <v>45</v>
      </c>
      <c r="C8" s="60"/>
      <c r="D8" s="60"/>
      <c r="E8" s="42"/>
      <c r="F8" s="42" t="str">
        <f>Input!C36</f>
        <v>Essex</v>
      </c>
      <c r="G8" s="42"/>
      <c r="H8" s="42"/>
    </row>
    <row r="9" spans="2:12" ht="14.5" customHeight="1" x14ac:dyDescent="0.35">
      <c r="B9" s="43" t="s">
        <v>46</v>
      </c>
      <c r="C9" s="43"/>
      <c r="D9" s="43"/>
      <c r="E9" s="42"/>
      <c r="F9" s="42" t="str">
        <f>Input!C37</f>
        <v>PC1 001</v>
      </c>
      <c r="G9" s="42"/>
      <c r="H9" s="42"/>
    </row>
    <row r="10" spans="2:12" ht="14.5" customHeight="1" x14ac:dyDescent="0.35">
      <c r="B10" s="203" t="s">
        <v>47</v>
      </c>
      <c r="C10" s="203"/>
      <c r="D10" s="203"/>
      <c r="E10" s="42"/>
      <c r="F10" s="42" t="str">
        <f>Input!C38</f>
        <v>Tel : 0101 001 0001</v>
      </c>
      <c r="G10" s="42"/>
      <c r="H10" s="42"/>
    </row>
    <row r="11" spans="2:12" ht="14.5" customHeight="1" x14ac:dyDescent="0.35">
      <c r="B11" s="42"/>
      <c r="C11" s="42"/>
      <c r="D11" s="42"/>
      <c r="E11" s="42"/>
      <c r="F11" s="42" t="str">
        <f>Input!C39</f>
        <v>email : Info@firstcompasny.xxx</v>
      </c>
      <c r="G11" s="42"/>
      <c r="H11" s="42"/>
    </row>
    <row r="12" spans="2:12" ht="14.5" customHeight="1" x14ac:dyDescent="0.35">
      <c r="B12" s="42"/>
      <c r="C12" s="42"/>
      <c r="D12" s="42"/>
      <c r="E12" s="42"/>
      <c r="F12" s="42"/>
      <c r="G12" s="42"/>
      <c r="H12" s="42"/>
    </row>
    <row r="13" spans="2:12" ht="14.5" customHeight="1" x14ac:dyDescent="0.35">
      <c r="B13" s="42"/>
      <c r="C13" s="42"/>
      <c r="D13" s="42"/>
      <c r="E13" s="42"/>
      <c r="F13" s="42"/>
      <c r="G13" s="94" t="s">
        <v>192</v>
      </c>
      <c r="H13" s="45"/>
    </row>
    <row r="14" spans="2:12" ht="14.5" customHeight="1" x14ac:dyDescent="0.35">
      <c r="B14" s="42"/>
      <c r="C14" s="42"/>
      <c r="D14" s="42"/>
      <c r="E14" s="42"/>
      <c r="F14" s="42"/>
      <c r="G14" s="95">
        <f ca="1">TODAY()</f>
        <v>46112</v>
      </c>
      <c r="H14" s="45"/>
    </row>
    <row r="15" spans="2:12" ht="14.5" customHeight="1" x14ac:dyDescent="0.35">
      <c r="B15" s="42"/>
      <c r="C15" s="42"/>
      <c r="D15" s="42"/>
      <c r="E15" s="42"/>
      <c r="F15" s="42"/>
      <c r="G15" s="94" t="s">
        <v>37</v>
      </c>
      <c r="H15" s="42"/>
    </row>
    <row r="16" spans="2:12" ht="14.5" customHeight="1" x14ac:dyDescent="0.35">
      <c r="B16" s="42"/>
      <c r="C16" s="42"/>
      <c r="D16" s="42"/>
      <c r="E16" s="42"/>
      <c r="F16" s="42"/>
      <c r="G16" s="57" t="str">
        <f>Input!H24</f>
        <v>Cust Ref</v>
      </c>
      <c r="H16" s="57"/>
    </row>
    <row r="17" spans="2:8" ht="14.5" customHeight="1" x14ac:dyDescent="0.35">
      <c r="B17" s="42"/>
      <c r="C17" s="42"/>
      <c r="D17" s="42"/>
      <c r="E17" s="42"/>
      <c r="F17" s="42"/>
      <c r="G17" s="42"/>
      <c r="H17" s="57"/>
    </row>
    <row r="18" spans="2:8" ht="14.5" customHeight="1" x14ac:dyDescent="0.35">
      <c r="B18" s="42"/>
      <c r="C18" s="42"/>
      <c r="D18" s="42"/>
      <c r="E18" s="42"/>
      <c r="F18" s="61" t="s">
        <v>168</v>
      </c>
      <c r="G18" s="96">
        <f>Input!$I$8</f>
        <v>2.2999999999999998</v>
      </c>
      <c r="H18" s="57"/>
    </row>
    <row r="19" spans="2:8" ht="14.5" customHeight="1" x14ac:dyDescent="0.35">
      <c r="B19" s="42"/>
      <c r="C19" s="42"/>
      <c r="D19" s="42"/>
      <c r="E19" s="42"/>
      <c r="F19" s="97" t="s">
        <v>56</v>
      </c>
      <c r="G19" s="98">
        <f>Input!$I$7</f>
        <v>54</v>
      </c>
      <c r="H19" s="99"/>
    </row>
    <row r="20" spans="2:8" ht="14.5" customHeight="1" x14ac:dyDescent="0.35">
      <c r="B20" s="42"/>
      <c r="C20" s="42"/>
      <c r="D20" s="42"/>
      <c r="E20" s="42"/>
      <c r="F20" s="97" t="s">
        <v>169</v>
      </c>
      <c r="G20" s="100">
        <f>Input!I5+70</f>
        <v>303.15382907499998</v>
      </c>
      <c r="H20" s="54"/>
    </row>
    <row r="21" spans="2:8" ht="14.5" customHeight="1" x14ac:dyDescent="0.35">
      <c r="B21" s="42"/>
      <c r="C21" s="42"/>
      <c r="D21" s="42"/>
      <c r="E21" s="42"/>
      <c r="F21" s="42"/>
      <c r="G21" s="42"/>
      <c r="H21" s="101"/>
    </row>
    <row r="22" spans="2:8" ht="14.5" customHeight="1" x14ac:dyDescent="0.35">
      <c r="B22" s="42"/>
      <c r="C22" s="42"/>
      <c r="D22" s="61"/>
      <c r="E22" s="42"/>
      <c r="F22" s="42"/>
      <c r="G22" s="42"/>
      <c r="H22" s="42"/>
    </row>
    <row r="23" spans="2:8" ht="14.5" customHeight="1" x14ac:dyDescent="0.35">
      <c r="B23" s="42"/>
      <c r="C23" s="42"/>
      <c r="D23" s="42"/>
      <c r="E23" s="42"/>
      <c r="F23" s="45"/>
      <c r="G23" s="42"/>
      <c r="H23" s="42"/>
    </row>
    <row r="24" spans="2:8" ht="14.5" customHeight="1" x14ac:dyDescent="0.35">
      <c r="B24" s="42"/>
      <c r="C24" s="42"/>
      <c r="D24" s="42"/>
      <c r="E24" s="42"/>
      <c r="F24" s="45"/>
      <c r="G24" s="42"/>
      <c r="H24" s="42"/>
    </row>
    <row r="25" spans="2:8" ht="14.5" customHeight="1" x14ac:dyDescent="0.35">
      <c r="B25" s="45" t="s">
        <v>224</v>
      </c>
      <c r="C25" s="45"/>
      <c r="D25" s="102">
        <f>Input!D18</f>
        <v>2000</v>
      </c>
      <c r="E25" s="42"/>
      <c r="F25" s="42"/>
      <c r="G25" s="42"/>
      <c r="H25" s="42"/>
    </row>
    <row r="26" spans="2:8" ht="14.5" customHeight="1" x14ac:dyDescent="0.35">
      <c r="B26" s="45"/>
      <c r="C26" s="45"/>
      <c r="D26" s="94"/>
      <c r="E26" s="42"/>
      <c r="F26" s="57"/>
      <c r="G26" s="42"/>
      <c r="H26" s="42"/>
    </row>
    <row r="27" spans="2:8" ht="14.5" customHeight="1" x14ac:dyDescent="0.35">
      <c r="B27" s="45" t="s">
        <v>225</v>
      </c>
      <c r="C27" s="45"/>
      <c r="D27" s="102">
        <f>Input!D20</f>
        <v>1000</v>
      </c>
      <c r="E27" s="42"/>
      <c r="F27" s="42"/>
      <c r="G27" s="42"/>
      <c r="H27" s="42"/>
    </row>
    <row r="28" spans="2:8" ht="14.5" customHeight="1" x14ac:dyDescent="0.35">
      <c r="B28" s="42"/>
      <c r="C28" s="42"/>
      <c r="D28" s="94"/>
      <c r="E28" s="42"/>
      <c r="F28" s="42"/>
      <c r="G28" s="42"/>
      <c r="H28" s="42"/>
    </row>
    <row r="29" spans="2:8" ht="14.5" customHeight="1" x14ac:dyDescent="0.35">
      <c r="B29" s="45" t="s">
        <v>3</v>
      </c>
      <c r="C29" s="45"/>
      <c r="D29" s="102" t="str">
        <f>Input!D22</f>
        <v>Grey</v>
      </c>
      <c r="E29" s="42"/>
      <c r="F29" s="42"/>
      <c r="G29" s="42"/>
      <c r="H29" s="42"/>
    </row>
    <row r="30" spans="2:8" ht="14.5" customHeight="1" x14ac:dyDescent="0.35">
      <c r="B30" s="45"/>
      <c r="C30" s="45"/>
      <c r="D30" s="94"/>
      <c r="E30" s="42"/>
      <c r="F30" s="42"/>
      <c r="G30" s="42"/>
      <c r="H30" s="42"/>
    </row>
    <row r="31" spans="2:8" ht="14.5" customHeight="1" x14ac:dyDescent="0.35">
      <c r="B31" s="45" t="s">
        <v>4</v>
      </c>
      <c r="C31" s="45"/>
      <c r="D31" s="102" t="str">
        <f>Input!D24</f>
        <v>White</v>
      </c>
      <c r="E31" s="42"/>
      <c r="F31" s="42"/>
      <c r="G31" s="42"/>
      <c r="H31" s="42"/>
    </row>
    <row r="32" spans="2:8" ht="14.5" customHeight="1" x14ac:dyDescent="0.35">
      <c r="B32" s="45"/>
      <c r="C32" s="45"/>
      <c r="D32" s="42"/>
      <c r="E32" s="61"/>
      <c r="F32" s="61"/>
      <c r="G32" s="61"/>
      <c r="H32" s="42"/>
    </row>
    <row r="33" spans="2:13" ht="14.5" customHeight="1" x14ac:dyDescent="0.35">
      <c r="B33" s="45" t="s">
        <v>5</v>
      </c>
      <c r="C33" s="45"/>
      <c r="D33" s="102" t="str">
        <f>Input!D26</f>
        <v xml:space="preserve">Std Clear Low/E  4-16-4 Tough, S/Clean, 1.2 Uv  </v>
      </c>
      <c r="E33" s="94"/>
      <c r="F33" s="94"/>
      <c r="G33" s="94"/>
      <c r="H33" s="42"/>
    </row>
    <row r="34" spans="2:13" ht="14.5" customHeight="1" x14ac:dyDescent="0.35">
      <c r="B34" s="42"/>
      <c r="C34" s="42"/>
      <c r="D34" s="42"/>
      <c r="E34" s="42"/>
      <c r="F34" s="42"/>
      <c r="G34" s="42"/>
      <c r="H34" s="42"/>
    </row>
    <row r="35" spans="2:13" ht="14.5" customHeight="1" x14ac:dyDescent="0.35">
      <c r="B35" s="45" t="s">
        <v>170</v>
      </c>
      <c r="C35" s="45"/>
      <c r="D35" s="41" t="str">
        <f>Input!F29</f>
        <v>FOC Delivery</v>
      </c>
      <c r="E35" s="61"/>
      <c r="F35" s="71"/>
      <c r="G35" s="42"/>
      <c r="H35" s="94"/>
      <c r="M35" s="11"/>
    </row>
    <row r="36" spans="2:13" ht="14.5" customHeight="1" x14ac:dyDescent="0.35">
      <c r="B36" s="42"/>
      <c r="C36" s="42"/>
      <c r="D36" s="42"/>
      <c r="E36" s="42"/>
      <c r="F36" s="42"/>
      <c r="G36" s="42"/>
      <c r="H36" s="42"/>
    </row>
    <row r="37" spans="2:13" ht="14.5" customHeight="1" x14ac:dyDescent="0.35">
      <c r="B37" s="42"/>
      <c r="C37" s="42"/>
      <c r="D37" s="42"/>
      <c r="E37" s="42"/>
      <c r="F37" s="42"/>
      <c r="G37" s="103"/>
      <c r="H37" s="42"/>
    </row>
    <row r="38" spans="2:13" x14ac:dyDescent="0.35">
      <c r="B38" s="42"/>
      <c r="C38" s="45"/>
      <c r="D38" s="57"/>
      <c r="E38" s="57"/>
      <c r="F38" s="45"/>
      <c r="G38" s="45"/>
      <c r="H38" s="42"/>
    </row>
    <row r="39" spans="2:13" x14ac:dyDescent="0.35">
      <c r="B39" s="45"/>
      <c r="C39" s="45"/>
      <c r="D39" s="42"/>
      <c r="E39" s="42"/>
      <c r="F39" s="45"/>
      <c r="G39" s="103"/>
      <c r="H39" s="42"/>
    </row>
    <row r="40" spans="2:13" x14ac:dyDescent="0.35">
      <c r="B40" s="45"/>
      <c r="C40" s="45"/>
      <c r="D40" s="42"/>
      <c r="E40" s="42"/>
      <c r="F40" s="45"/>
      <c r="G40" s="103"/>
      <c r="H40" s="42"/>
    </row>
    <row r="41" spans="2:13" x14ac:dyDescent="0.35">
      <c r="B41" s="45"/>
      <c r="C41" s="45"/>
      <c r="D41" s="54"/>
      <c r="E41" s="42"/>
      <c r="F41" s="45"/>
      <c r="G41" s="103"/>
      <c r="H41" s="42"/>
    </row>
    <row r="42" spans="2:13" x14ac:dyDescent="0.35">
      <c r="B42" s="42"/>
      <c r="C42" s="42"/>
      <c r="D42" s="54"/>
      <c r="E42" s="54"/>
      <c r="F42" s="45"/>
      <c r="G42" s="103"/>
      <c r="H42" s="42"/>
    </row>
    <row r="43" spans="2:13" x14ac:dyDescent="0.35">
      <c r="B43" s="63"/>
      <c r="C43" s="63"/>
      <c r="D43" s="42"/>
      <c r="E43" s="54"/>
      <c r="F43" s="45"/>
      <c r="G43" s="104"/>
      <c r="H43" s="42"/>
    </row>
    <row r="44" spans="2:13" x14ac:dyDescent="0.35">
      <c r="B44" s="3"/>
      <c r="C44" s="3"/>
      <c r="D44" s="3"/>
      <c r="E44" s="19"/>
      <c r="F44" s="18"/>
      <c r="G44" s="3"/>
      <c r="H44" s="3"/>
    </row>
    <row r="45" spans="2:13" ht="14.5" customHeight="1" x14ac:dyDescent="0.35">
      <c r="B45" s="3"/>
      <c r="C45" s="3"/>
      <c r="D45" s="3"/>
      <c r="E45" s="3"/>
      <c r="F45" s="3"/>
      <c r="G45" s="3"/>
      <c r="H45" s="3"/>
    </row>
    <row r="47" spans="2:13" x14ac:dyDescent="0.35">
      <c r="E47" s="8"/>
      <c r="F47" s="9"/>
      <c r="G47" s="14"/>
      <c r="H47" s="15"/>
    </row>
    <row r="48" spans="2:13" x14ac:dyDescent="0.35">
      <c r="E48" s="8"/>
      <c r="F48" s="9"/>
      <c r="G48" s="14"/>
      <c r="H48" s="15"/>
    </row>
    <row r="49" spans="2:8" x14ac:dyDescent="0.35">
      <c r="B49" s="6"/>
      <c r="C49" s="6"/>
      <c r="E49" s="8"/>
      <c r="F49" s="9"/>
      <c r="G49" s="17"/>
      <c r="H49" s="8"/>
    </row>
    <row r="50" spans="2:8" x14ac:dyDescent="0.35">
      <c r="E50" s="8"/>
      <c r="F50" s="9"/>
      <c r="G50" s="10"/>
      <c r="H50" s="8"/>
    </row>
    <row r="51" spans="2:8" x14ac:dyDescent="0.35">
      <c r="E51" s="8"/>
      <c r="F51" s="9"/>
      <c r="G51" s="10"/>
      <c r="H51" s="8"/>
    </row>
    <row r="66" spans="2:5" ht="13.5" customHeight="1" x14ac:dyDescent="0.35">
      <c r="B66" s="24"/>
      <c r="C66" s="24"/>
      <c r="E66" s="5"/>
    </row>
  </sheetData>
  <sheetProtection algorithmName="SHA-512" hashValue="4HAQ1X99JB91FC4fM0AO5RjxAL/CxZg1RFnIqGU0W1QldhFa/Dm31iK7Cpd2gXZfHPtoByh+jQfd/2Y4O3sFEA==" saltValue="tEGp3mAsZj7qbUwAfQDj0g==" spinCount="100000" sheet="1" objects="1" scenarios="1" selectLockedCells="1"/>
  <dataConsolidate/>
  <mergeCells count="6">
    <mergeCell ref="B10:D10"/>
    <mergeCell ref="B4:D4"/>
    <mergeCell ref="B5:D5"/>
    <mergeCell ref="B6:D6"/>
    <mergeCell ref="J6:L6"/>
    <mergeCell ref="B7:D7"/>
  </mergeCells>
  <pageMargins left="0.25" right="0.25" top="0.75" bottom="0.75" header="0.3" footer="0.3"/>
  <pageSetup paperSize="9" orientation="portrait" r:id="rId1"/>
  <ignoredErrors>
    <ignoredError sqref="G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4F39F-3EE6-4D01-84C1-6B970A7CB6D9}">
  <sheetPr codeName="Sheet3">
    <tabColor rgb="FFFF0000"/>
    <pageSetUpPr autoPageBreaks="0"/>
  </sheetPr>
  <dimension ref="B2:M66"/>
  <sheetViews>
    <sheetView showGridLines="0" showRowColHeaders="0" zoomScale="75" zoomScaleNormal="75" zoomScaleSheetLayoutView="75" workbookViewId="0">
      <selection activeCell="B3" sqref="B3"/>
      <extLst>
        <ext xmlns:xlsdti="http://schemas.microsoft.com/office/spreadsheetml/2023/showDataTypeIcons" uri="{77bfe23e-c014-4d31-8a63-9c772dbf06b6}">
          <xlsdti:showDataTypeIcons visible="0"/>
        </ext>
      </extLst>
    </sheetView>
  </sheetViews>
  <sheetFormatPr defaultColWidth="8.90625" defaultRowHeight="14.5" x14ac:dyDescent="0.35"/>
  <cols>
    <col min="1" max="1" width="21.6328125" style="4" customWidth="1"/>
    <col min="2" max="2" width="22.90625" style="4" customWidth="1"/>
    <col min="3" max="3" width="1.453125" style="4" customWidth="1"/>
    <col min="4" max="4" width="11.36328125" style="4" customWidth="1"/>
    <col min="5" max="5" width="9.54296875" style="4" customWidth="1"/>
    <col min="6" max="6" width="12.36328125" style="4" customWidth="1"/>
    <col min="7" max="7" width="16.81640625" style="4" customWidth="1"/>
    <col min="8" max="8" width="10.1796875" style="4" customWidth="1"/>
    <col min="9" max="9" width="8.90625" style="4"/>
    <col min="10" max="10" width="52.81640625" style="4" customWidth="1"/>
    <col min="11" max="12" width="8.90625" style="4"/>
    <col min="13" max="13" width="26.6328125" style="4" customWidth="1"/>
    <col min="14" max="16384" width="8.90625" style="4"/>
  </cols>
  <sheetData>
    <row r="2" spans="2:12" ht="14.5" customHeight="1" x14ac:dyDescent="0.4">
      <c r="B2" s="88"/>
      <c r="C2" s="88"/>
      <c r="D2" s="41"/>
      <c r="E2" s="42"/>
      <c r="F2" s="89" t="s">
        <v>193</v>
      </c>
      <c r="G2" s="190">
        <f ca="1">NOW()</f>
        <v>46112.579029513887</v>
      </c>
      <c r="H2" s="90"/>
      <c r="J2" s="22"/>
    </row>
    <row r="3" spans="2:12" ht="14.5" customHeight="1" x14ac:dyDescent="0.35">
      <c r="B3" s="181" t="s">
        <v>257</v>
      </c>
      <c r="C3" s="181"/>
      <c r="D3" s="181"/>
      <c r="E3" s="42"/>
      <c r="F3" s="91" t="s">
        <v>12</v>
      </c>
      <c r="G3" s="92"/>
      <c r="H3" s="93"/>
    </row>
    <row r="4" spans="2:12" ht="14.5" customHeight="1" x14ac:dyDescent="0.35">
      <c r="B4" s="203" t="s">
        <v>124</v>
      </c>
      <c r="C4" s="203"/>
      <c r="D4" s="203"/>
      <c r="E4" s="42"/>
      <c r="F4" s="42" t="str">
        <f>Input!C29</f>
        <v>First Company Roofs</v>
      </c>
      <c r="G4" s="42"/>
      <c r="H4" s="42"/>
    </row>
    <row r="5" spans="2:12" ht="14.5" customHeight="1" x14ac:dyDescent="0.35">
      <c r="B5" s="203" t="s">
        <v>34</v>
      </c>
      <c r="C5" s="203"/>
      <c r="D5" s="203"/>
      <c r="E5" s="42"/>
      <c r="F5" s="42" t="str">
        <f>Input!C33</f>
        <v>Unit 1,  Imaginary Ind Estate</v>
      </c>
      <c r="G5" s="42"/>
      <c r="H5" s="42"/>
    </row>
    <row r="6" spans="2:12" ht="14.5" customHeight="1" x14ac:dyDescent="0.35">
      <c r="B6" s="203" t="s">
        <v>43</v>
      </c>
      <c r="C6" s="203"/>
      <c r="D6" s="203"/>
      <c r="E6" s="42"/>
      <c r="F6" s="42" t="str">
        <f>Input!C34</f>
        <v>Made Up Road</v>
      </c>
      <c r="G6" s="42"/>
      <c r="H6" s="42"/>
      <c r="J6" s="202"/>
      <c r="K6" s="202"/>
      <c r="L6" s="202"/>
    </row>
    <row r="7" spans="2:12" ht="14.5" customHeight="1" x14ac:dyDescent="0.35">
      <c r="B7" s="203" t="s">
        <v>44</v>
      </c>
      <c r="C7" s="203"/>
      <c r="D7" s="203"/>
      <c r="E7" s="42"/>
      <c r="F7" s="42" t="str">
        <f>Input!C35</f>
        <v>Basildon</v>
      </c>
      <c r="G7" s="42"/>
      <c r="H7" s="42"/>
    </row>
    <row r="8" spans="2:12" ht="14.5" customHeight="1" x14ac:dyDescent="0.35">
      <c r="B8" s="60" t="s">
        <v>45</v>
      </c>
      <c r="C8" s="60"/>
      <c r="D8" s="60"/>
      <c r="E8" s="42"/>
      <c r="F8" s="42" t="str">
        <f>Input!C36</f>
        <v>Essex</v>
      </c>
      <c r="G8" s="42"/>
      <c r="H8" s="42"/>
    </row>
    <row r="9" spans="2:12" ht="14.5" customHeight="1" x14ac:dyDescent="0.35">
      <c r="B9" s="43" t="s">
        <v>46</v>
      </c>
      <c r="C9" s="43"/>
      <c r="D9" s="43"/>
      <c r="E9" s="42"/>
      <c r="F9" s="42" t="str">
        <f>Input!C37</f>
        <v>PC1 001</v>
      </c>
      <c r="G9" s="42"/>
      <c r="H9" s="42"/>
    </row>
    <row r="10" spans="2:12" ht="14.5" customHeight="1" x14ac:dyDescent="0.35">
      <c r="B10" s="203" t="s">
        <v>47</v>
      </c>
      <c r="C10" s="203"/>
      <c r="D10" s="203"/>
      <c r="E10" s="42"/>
      <c r="F10" s="42" t="str">
        <f>Input!C38</f>
        <v>Tel : 0101 001 0001</v>
      </c>
      <c r="G10" s="42"/>
      <c r="H10" s="42"/>
    </row>
    <row r="11" spans="2:12" ht="14.5" customHeight="1" x14ac:dyDescent="0.35">
      <c r="B11" s="42"/>
      <c r="C11" s="42"/>
      <c r="D11" s="42"/>
      <c r="E11" s="42"/>
      <c r="F11" s="42" t="str">
        <f>Input!C39</f>
        <v>email : Info@firstcompasny.xxx</v>
      </c>
      <c r="G11" s="42"/>
      <c r="H11" s="42"/>
    </row>
    <row r="12" spans="2:12" ht="14.5" customHeight="1" x14ac:dyDescent="0.35">
      <c r="B12" s="42"/>
      <c r="C12" s="42"/>
      <c r="D12" s="42"/>
      <c r="E12" s="42"/>
      <c r="F12" s="42"/>
      <c r="G12" s="42"/>
      <c r="H12" s="42"/>
    </row>
    <row r="13" spans="2:12" ht="14.5" customHeight="1" x14ac:dyDescent="0.35">
      <c r="B13" s="42"/>
      <c r="C13" s="42"/>
      <c r="D13" s="42"/>
      <c r="E13" s="42"/>
      <c r="F13" s="42"/>
      <c r="G13" s="94" t="s">
        <v>192</v>
      </c>
      <c r="H13" s="45"/>
    </row>
    <row r="14" spans="2:12" ht="14.5" customHeight="1" x14ac:dyDescent="0.35">
      <c r="B14" s="42"/>
      <c r="C14" s="42"/>
      <c r="D14" s="42"/>
      <c r="E14" s="42"/>
      <c r="F14" s="42"/>
      <c r="G14" s="95">
        <f ca="1">TODAY()</f>
        <v>46112</v>
      </c>
      <c r="H14" s="45"/>
    </row>
    <row r="15" spans="2:12" ht="14.5" customHeight="1" x14ac:dyDescent="0.35">
      <c r="B15" s="42"/>
      <c r="C15" s="42"/>
      <c r="D15" s="42"/>
      <c r="E15" s="42"/>
      <c r="F15" s="42"/>
      <c r="G15" s="94" t="s">
        <v>37</v>
      </c>
      <c r="H15" s="42"/>
    </row>
    <row r="16" spans="2:12" ht="14.5" customHeight="1" x14ac:dyDescent="0.35">
      <c r="B16" s="42"/>
      <c r="C16" s="42"/>
      <c r="D16" s="42"/>
      <c r="E16" s="42"/>
      <c r="F16" s="42"/>
      <c r="G16" s="57" t="str">
        <f>Input!H24</f>
        <v>Cust Ref</v>
      </c>
      <c r="H16" s="57"/>
    </row>
    <row r="17" spans="2:8" ht="14.5" customHeight="1" x14ac:dyDescent="0.35">
      <c r="B17" s="42"/>
      <c r="C17" s="42"/>
      <c r="D17" s="42"/>
      <c r="E17" s="42"/>
      <c r="F17" s="42"/>
      <c r="G17" s="42"/>
      <c r="H17" s="57"/>
    </row>
    <row r="18" spans="2:8" ht="14.5" customHeight="1" x14ac:dyDescent="0.35">
      <c r="B18" s="42"/>
      <c r="C18" s="42"/>
      <c r="D18" s="42"/>
      <c r="E18" s="42"/>
      <c r="F18" s="61" t="s">
        <v>168</v>
      </c>
      <c r="G18" s="96">
        <f>Input!$I$8</f>
        <v>2.2999999999999998</v>
      </c>
      <c r="H18" s="57"/>
    </row>
    <row r="19" spans="2:8" ht="14.5" customHeight="1" x14ac:dyDescent="0.35">
      <c r="B19" s="42"/>
      <c r="C19" s="42"/>
      <c r="D19" s="42"/>
      <c r="E19" s="42"/>
      <c r="F19" s="97" t="s">
        <v>56</v>
      </c>
      <c r="G19" s="98">
        <f>Input!$I$7</f>
        <v>54</v>
      </c>
      <c r="H19" s="99"/>
    </row>
    <row r="20" spans="2:8" ht="14.5" customHeight="1" x14ac:dyDescent="0.35">
      <c r="B20" s="42"/>
      <c r="C20" s="42"/>
      <c r="D20" s="42"/>
      <c r="E20" s="42"/>
      <c r="F20" s="97" t="s">
        <v>169</v>
      </c>
      <c r="G20" s="100">
        <f>Input!I5+70</f>
        <v>303.15382907499998</v>
      </c>
      <c r="H20" s="54"/>
    </row>
    <row r="21" spans="2:8" ht="14.5" customHeight="1" x14ac:dyDescent="0.35">
      <c r="B21" s="42"/>
      <c r="C21" s="42"/>
      <c r="D21" s="42"/>
      <c r="E21" s="42"/>
      <c r="F21" s="42"/>
      <c r="G21" s="42"/>
      <c r="H21" s="101"/>
    </row>
    <row r="22" spans="2:8" ht="14.5" customHeight="1" x14ac:dyDescent="0.35">
      <c r="B22" s="42"/>
      <c r="C22" s="42"/>
      <c r="D22" s="61"/>
      <c r="E22" s="42"/>
      <c r="F22" s="42"/>
      <c r="G22" s="42"/>
      <c r="H22" s="42"/>
    </row>
    <row r="23" spans="2:8" ht="14.5" customHeight="1" x14ac:dyDescent="0.35">
      <c r="B23" s="42"/>
      <c r="C23" s="42"/>
      <c r="D23" s="42"/>
      <c r="E23" s="42"/>
      <c r="F23" s="45"/>
      <c r="G23" s="42"/>
      <c r="H23" s="42"/>
    </row>
    <row r="24" spans="2:8" ht="14.5" customHeight="1" x14ac:dyDescent="0.35">
      <c r="B24" s="42"/>
      <c r="C24" s="42"/>
      <c r="D24" s="42"/>
      <c r="E24" s="42"/>
      <c r="F24" s="45"/>
      <c r="G24" s="42"/>
      <c r="H24" s="42"/>
    </row>
    <row r="25" spans="2:8" ht="14.5" customHeight="1" x14ac:dyDescent="0.35">
      <c r="B25" s="201" t="s">
        <v>272</v>
      </c>
      <c r="C25" s="45"/>
      <c r="D25" s="102">
        <f>Input!D18</f>
        <v>2000</v>
      </c>
      <c r="E25" s="42"/>
      <c r="F25" s="42"/>
      <c r="G25" s="42"/>
      <c r="H25" s="42"/>
    </row>
    <row r="26" spans="2:8" ht="14.5" customHeight="1" x14ac:dyDescent="0.35">
      <c r="B26" s="45"/>
      <c r="C26" s="45"/>
      <c r="D26" s="94"/>
      <c r="E26" s="42"/>
      <c r="F26" s="57"/>
      <c r="G26" s="42"/>
      <c r="H26" s="42"/>
    </row>
    <row r="27" spans="2:8" ht="14.5" customHeight="1" x14ac:dyDescent="0.35">
      <c r="B27" s="201" t="s">
        <v>273</v>
      </c>
      <c r="C27" s="45"/>
      <c r="D27" s="102">
        <f>Input!D20</f>
        <v>1000</v>
      </c>
      <c r="E27" s="42"/>
      <c r="F27" s="42"/>
      <c r="G27" s="42"/>
      <c r="H27" s="42"/>
    </row>
    <row r="28" spans="2:8" ht="14.5" customHeight="1" x14ac:dyDescent="0.35">
      <c r="B28" s="42"/>
      <c r="C28" s="42"/>
      <c r="D28" s="94"/>
      <c r="E28" s="42"/>
      <c r="F28" s="42"/>
      <c r="G28" s="42"/>
      <c r="H28" s="42"/>
    </row>
    <row r="29" spans="2:8" ht="14.5" customHeight="1" x14ac:dyDescent="0.35">
      <c r="B29" s="45" t="s">
        <v>3</v>
      </c>
      <c r="C29" s="45"/>
      <c r="D29" s="102" t="str">
        <f>Input!D22</f>
        <v>Grey</v>
      </c>
      <c r="E29" s="42"/>
      <c r="F29" s="42"/>
      <c r="G29" s="42"/>
      <c r="H29" s="42"/>
    </row>
    <row r="30" spans="2:8" ht="14.5" customHeight="1" x14ac:dyDescent="0.35">
      <c r="B30" s="45"/>
      <c r="C30" s="45"/>
      <c r="D30" s="94"/>
      <c r="E30" s="42"/>
      <c r="F30" s="42"/>
      <c r="G30" s="42"/>
      <c r="H30" s="42"/>
    </row>
    <row r="31" spans="2:8" ht="14.5" customHeight="1" x14ac:dyDescent="0.35">
      <c r="B31" s="45" t="s">
        <v>4</v>
      </c>
      <c r="C31" s="45"/>
      <c r="D31" s="102" t="str">
        <f>Input!D24</f>
        <v>White</v>
      </c>
      <c r="E31" s="42"/>
      <c r="F31" s="42"/>
      <c r="G31" s="42"/>
      <c r="H31" s="42"/>
    </row>
    <row r="32" spans="2:8" ht="14.5" customHeight="1" x14ac:dyDescent="0.35">
      <c r="B32" s="45"/>
      <c r="C32" s="45"/>
      <c r="D32" s="42"/>
      <c r="E32" s="61"/>
      <c r="F32" s="61"/>
      <c r="G32" s="61"/>
      <c r="H32" s="42"/>
    </row>
    <row r="33" spans="2:13" ht="14.5" customHeight="1" x14ac:dyDescent="0.35">
      <c r="B33" s="45" t="s">
        <v>5</v>
      </c>
      <c r="C33" s="45"/>
      <c r="D33" s="102" t="str">
        <f>Input!D26</f>
        <v xml:space="preserve">Std Clear Low/E  4-16-4 Tough, S/Clean, 1.2 Uv  </v>
      </c>
      <c r="E33" s="94"/>
      <c r="F33" s="94"/>
      <c r="G33" s="94"/>
      <c r="H33" s="42"/>
    </row>
    <row r="34" spans="2:13" ht="14.5" customHeight="1" x14ac:dyDescent="0.35">
      <c r="B34" s="42"/>
      <c r="C34" s="42"/>
      <c r="D34" s="42"/>
      <c r="E34" s="42"/>
      <c r="F34" s="42"/>
      <c r="G34" s="42"/>
      <c r="H34" s="42"/>
    </row>
    <row r="35" spans="2:13" ht="14.5" customHeight="1" x14ac:dyDescent="0.35">
      <c r="B35" s="45" t="s">
        <v>170</v>
      </c>
      <c r="C35" s="45"/>
      <c r="D35" s="41" t="str">
        <f>Input!F29</f>
        <v>FOC Delivery</v>
      </c>
      <c r="E35" s="61"/>
      <c r="F35" s="71"/>
      <c r="G35" s="42"/>
      <c r="H35" s="94"/>
      <c r="M35" s="11"/>
    </row>
    <row r="36" spans="2:13" ht="14.5" customHeight="1" x14ac:dyDescent="0.35">
      <c r="B36" s="42"/>
      <c r="C36" s="42"/>
      <c r="D36" s="42"/>
      <c r="E36" s="42"/>
      <c r="F36" s="42"/>
      <c r="G36" s="42"/>
      <c r="H36" s="42"/>
    </row>
    <row r="37" spans="2:13" ht="14.5" customHeight="1" x14ac:dyDescent="0.35">
      <c r="B37" s="42"/>
      <c r="C37" s="42"/>
      <c r="D37" s="42"/>
      <c r="E37" s="42"/>
      <c r="F37" s="42"/>
      <c r="G37" s="103">
        <f>Input!I15</f>
        <v>330.1</v>
      </c>
      <c r="H37" s="42"/>
    </row>
    <row r="38" spans="2:13" x14ac:dyDescent="0.35">
      <c r="B38" s="42"/>
      <c r="C38" s="45"/>
      <c r="D38" s="57"/>
      <c r="E38" s="57"/>
      <c r="F38" s="45"/>
      <c r="G38" s="45">
        <f>Input!$I$16</f>
        <v>1</v>
      </c>
      <c r="H38" s="42"/>
    </row>
    <row r="39" spans="2:13" x14ac:dyDescent="0.35">
      <c r="B39" s="45"/>
      <c r="C39" s="45"/>
      <c r="D39" s="42"/>
      <c r="E39" s="42"/>
      <c r="F39" s="45"/>
      <c r="G39" s="103">
        <f>Input!I17</f>
        <v>330.1</v>
      </c>
      <c r="H39" s="42"/>
    </row>
    <row r="40" spans="2:13" x14ac:dyDescent="0.35">
      <c r="B40" s="45"/>
      <c r="C40" s="45"/>
      <c r="D40" s="42"/>
      <c r="E40" s="42"/>
      <c r="F40" s="45"/>
      <c r="G40" s="103">
        <f>Input!I18</f>
        <v>0</v>
      </c>
      <c r="H40" s="42"/>
    </row>
    <row r="41" spans="2:13" x14ac:dyDescent="0.35">
      <c r="B41" s="45"/>
      <c r="C41" s="45"/>
      <c r="D41" s="54"/>
      <c r="E41" s="42"/>
      <c r="F41" s="45"/>
      <c r="G41" s="103">
        <f>Input!I19</f>
        <v>330.1</v>
      </c>
      <c r="H41" s="42"/>
    </row>
    <row r="42" spans="2:13" x14ac:dyDescent="0.35">
      <c r="B42" s="42"/>
      <c r="C42" s="42"/>
      <c r="D42" s="54"/>
      <c r="E42" s="54"/>
      <c r="F42" s="45"/>
      <c r="G42" s="103">
        <f>G39/100*20</f>
        <v>66.02000000000001</v>
      </c>
      <c r="H42" s="42"/>
    </row>
    <row r="43" spans="2:13" x14ac:dyDescent="0.35">
      <c r="B43" s="63"/>
      <c r="C43" s="63"/>
      <c r="D43" s="42"/>
      <c r="E43" s="54"/>
      <c r="F43" s="45"/>
      <c r="G43" s="104">
        <f>G41+G42</f>
        <v>396.12</v>
      </c>
      <c r="H43" s="42"/>
    </row>
    <row r="44" spans="2:13" x14ac:dyDescent="0.35">
      <c r="B44" s="3"/>
      <c r="C44" s="3"/>
      <c r="D44" s="3"/>
      <c r="E44" s="19"/>
      <c r="F44" s="18"/>
      <c r="G44" s="3"/>
      <c r="H44" s="3"/>
    </row>
    <row r="45" spans="2:13" ht="14.5" customHeight="1" x14ac:dyDescent="0.35">
      <c r="B45" s="3"/>
      <c r="C45" s="3"/>
      <c r="D45" s="3"/>
      <c r="E45" s="3"/>
      <c r="F45" s="3"/>
      <c r="G45" s="3"/>
      <c r="H45" s="3"/>
    </row>
    <row r="47" spans="2:13" x14ac:dyDescent="0.35">
      <c r="E47" s="8"/>
      <c r="F47" s="9"/>
      <c r="G47" s="14"/>
      <c r="H47" s="15"/>
    </row>
    <row r="48" spans="2:13" x14ac:dyDescent="0.35">
      <c r="E48" s="8"/>
      <c r="F48" s="9"/>
      <c r="G48" s="14"/>
      <c r="H48" s="15"/>
    </row>
    <row r="49" spans="2:8" x14ac:dyDescent="0.35">
      <c r="B49" s="6"/>
      <c r="C49" s="6"/>
      <c r="E49" s="8"/>
      <c r="F49" s="9"/>
      <c r="G49" s="17"/>
      <c r="H49" s="8"/>
    </row>
    <row r="50" spans="2:8" x14ac:dyDescent="0.35">
      <c r="E50" s="8"/>
      <c r="F50" s="9"/>
      <c r="G50" s="10"/>
      <c r="H50" s="8"/>
    </row>
    <row r="51" spans="2:8" x14ac:dyDescent="0.35">
      <c r="E51" s="8"/>
      <c r="F51" s="9"/>
      <c r="G51" s="10"/>
      <c r="H51" s="8"/>
    </row>
    <row r="66" spans="2:5" ht="13.5" customHeight="1" x14ac:dyDescent="0.35">
      <c r="B66" s="24"/>
      <c r="C66" s="24"/>
      <c r="E66" s="5"/>
    </row>
  </sheetData>
  <sheetProtection algorithmName="SHA-512" hashValue="k4VmlmyZxqDQMHxU+cDTsbBH9EcK9Wto+rHptxeF+MrlmR5fhS+BNrSSUJ/DVmwX2YGjChDOLwtdP/GvsObmfQ==" saltValue="FU7kZ6ChH2BDU2VU4q22Sg==" spinCount="100000" sheet="1" objects="1" scenarios="1" selectLockedCells="1"/>
  <dataConsolidate/>
  <mergeCells count="6">
    <mergeCell ref="J6:L6"/>
    <mergeCell ref="B10:D10"/>
    <mergeCell ref="B4:D4"/>
    <mergeCell ref="B5:D5"/>
    <mergeCell ref="B6:D6"/>
    <mergeCell ref="B7:D7"/>
  </mergeCells>
  <pageMargins left="0.25" right="0.25"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B046D-6013-4D0A-9B1E-1DA0FFCA4B7A}">
  <sheetPr codeName="Sheet1">
    <tabColor rgb="FFFF0000"/>
    <pageSetUpPr autoPageBreaks="0"/>
  </sheetPr>
  <dimension ref="B2:Y41"/>
  <sheetViews>
    <sheetView showGridLines="0" showRowColHeaders="0" showZeros="0" zoomScale="75" zoomScaleNormal="75" workbookViewId="0">
      <selection activeCell="C10" sqref="C10:F10"/>
      <extLst>
        <ext xmlns:xlsdti="http://schemas.microsoft.com/office/spreadsheetml/2023/showDataTypeIcons" uri="{77bfe23e-c014-4d31-8a63-9c772dbf06b6}">
          <xlsdti:showDataTypeIcons visible="0"/>
        </ext>
      </extLst>
    </sheetView>
  </sheetViews>
  <sheetFormatPr defaultColWidth="8.90625" defaultRowHeight="14.5" x14ac:dyDescent="0.35"/>
  <cols>
    <col min="1" max="1" width="21.6328125" style="4" customWidth="1"/>
    <col min="2" max="2" width="1.08984375" style="4" customWidth="1"/>
    <col min="3" max="4" width="8.54296875" style="4" customWidth="1"/>
    <col min="5" max="5" width="8.1796875" style="4" customWidth="1"/>
    <col min="6" max="6" width="9" style="4" customWidth="1"/>
    <col min="7" max="7" width="6.453125" style="4" customWidth="1"/>
    <col min="8" max="9" width="8.54296875" style="4" customWidth="1"/>
    <col min="10" max="10" width="12" style="4" customWidth="1"/>
    <col min="11" max="11" width="8.54296875" style="4" customWidth="1"/>
    <col min="12" max="12" width="8.90625" style="4"/>
    <col min="13" max="13" width="7.08984375" style="4" bestFit="1" customWidth="1"/>
    <col min="14" max="14" width="24.453125" style="4" customWidth="1"/>
    <col min="15" max="15" width="8.453125" style="4" bestFit="1" customWidth="1"/>
    <col min="16" max="16" width="41" style="4" bestFit="1" customWidth="1"/>
    <col min="17" max="17" width="8.90625" style="4"/>
    <col min="18" max="18" width="5.90625" style="4" customWidth="1"/>
    <col min="19" max="19" width="10.6328125" style="4" customWidth="1"/>
    <col min="20" max="20" width="2" style="4" customWidth="1"/>
    <col min="21" max="16384" width="8.90625" style="4"/>
  </cols>
  <sheetData>
    <row r="2" spans="2:25" ht="14.5" customHeight="1" x14ac:dyDescent="0.45">
      <c r="B2" s="3"/>
      <c r="C2" s="105"/>
      <c r="D2" s="42"/>
      <c r="E2" s="42"/>
      <c r="F2" s="42"/>
      <c r="G2" s="42"/>
      <c r="H2" s="42" t="s">
        <v>16</v>
      </c>
      <c r="I2" s="42"/>
      <c r="J2" s="73">
        <f ca="1">TODAY()</f>
        <v>46112</v>
      </c>
      <c r="K2" s="42"/>
      <c r="L2" s="27"/>
    </row>
    <row r="3" spans="2:25" x14ac:dyDescent="0.35">
      <c r="B3" s="3"/>
      <c r="C3" s="42"/>
      <c r="D3" s="42"/>
      <c r="E3" s="42"/>
      <c r="F3" s="42"/>
      <c r="G3" s="42"/>
      <c r="H3" s="42" t="s">
        <v>14</v>
      </c>
      <c r="I3" s="42"/>
      <c r="J3" s="57" t="str">
        <f>Input!H23</f>
        <v>Your Ref</v>
      </c>
      <c r="K3" s="75"/>
      <c r="L3" s="28"/>
      <c r="M3" s="29"/>
      <c r="N3" s="29"/>
      <c r="O3" s="29"/>
      <c r="P3" s="29"/>
      <c r="Q3" s="29"/>
      <c r="R3" s="29"/>
      <c r="S3" s="29"/>
      <c r="T3" s="29"/>
      <c r="U3" s="29"/>
      <c r="V3" s="29"/>
      <c r="W3" s="29"/>
      <c r="X3" s="29"/>
      <c r="Y3" s="29"/>
    </row>
    <row r="4" spans="2:25" x14ac:dyDescent="0.35">
      <c r="B4" s="3"/>
      <c r="C4" s="41" t="s">
        <v>13</v>
      </c>
      <c r="D4" s="42"/>
      <c r="E4" s="42"/>
      <c r="F4" s="42"/>
      <c r="G4" s="42"/>
      <c r="H4" s="41" t="s">
        <v>12</v>
      </c>
      <c r="I4" s="42"/>
      <c r="J4" s="42"/>
      <c r="K4" s="42"/>
      <c r="L4" s="29"/>
      <c r="M4" s="29" t="s">
        <v>76</v>
      </c>
      <c r="N4" s="29"/>
      <c r="O4" s="30" t="s">
        <v>77</v>
      </c>
      <c r="P4" s="29"/>
      <c r="Q4" s="29"/>
      <c r="R4" s="29"/>
      <c r="S4" s="29"/>
      <c r="T4" s="29"/>
      <c r="U4" s="29"/>
      <c r="V4" s="29"/>
      <c r="W4" s="29"/>
      <c r="X4" s="29"/>
      <c r="Y4" s="29"/>
    </row>
    <row r="5" spans="2:25" x14ac:dyDescent="0.35">
      <c r="B5" s="3"/>
      <c r="C5" s="226" t="s">
        <v>240</v>
      </c>
      <c r="D5" s="226"/>
      <c r="E5" s="226"/>
      <c r="F5" s="226"/>
      <c r="G5" s="42"/>
      <c r="H5" s="203" t="s">
        <v>111</v>
      </c>
      <c r="I5" s="203"/>
      <c r="J5" s="203"/>
      <c r="K5" s="203"/>
      <c r="L5" s="29"/>
      <c r="M5" s="191">
        <v>4</v>
      </c>
      <c r="N5" s="192" t="s">
        <v>69</v>
      </c>
      <c r="O5" s="193">
        <f>(Input!D20/2)* 0.46630765815</f>
        <v>233.153829075</v>
      </c>
      <c r="P5" s="194" t="s">
        <v>70</v>
      </c>
      <c r="Q5" s="31"/>
      <c r="R5" s="32"/>
      <c r="S5" s="31"/>
      <c r="T5" s="31"/>
      <c r="U5" s="31"/>
      <c r="V5" s="31"/>
      <c r="W5" s="31"/>
      <c r="X5" s="33"/>
      <c r="Y5" s="33"/>
    </row>
    <row r="6" spans="2:25" x14ac:dyDescent="0.35">
      <c r="B6" s="3"/>
      <c r="C6" s="225" t="s">
        <v>245</v>
      </c>
      <c r="D6" s="225"/>
      <c r="E6" s="225"/>
      <c r="F6" s="225"/>
      <c r="G6" s="42"/>
      <c r="H6" s="203" t="s">
        <v>129</v>
      </c>
      <c r="I6" s="203"/>
      <c r="J6" s="203"/>
      <c r="K6" s="203"/>
      <c r="L6" s="29"/>
      <c r="M6" s="191">
        <v>5</v>
      </c>
      <c r="N6" s="192" t="s">
        <v>71</v>
      </c>
      <c r="O6" s="193">
        <f>Input!D18-Input!D20</f>
        <v>1000</v>
      </c>
      <c r="P6" s="194" t="s">
        <v>72</v>
      </c>
      <c r="Q6" s="31"/>
      <c r="R6" s="31"/>
      <c r="S6" s="31"/>
      <c r="T6" s="31"/>
      <c r="U6" s="31"/>
      <c r="V6" s="31"/>
      <c r="W6" s="31"/>
      <c r="X6" s="33"/>
      <c r="Y6" s="33"/>
    </row>
    <row r="7" spans="2:25" x14ac:dyDescent="0.35">
      <c r="B7" s="3"/>
      <c r="C7" s="225" t="s">
        <v>246</v>
      </c>
      <c r="D7" s="225"/>
      <c r="E7" s="225"/>
      <c r="F7" s="225"/>
      <c r="G7" s="42"/>
      <c r="H7" s="203" t="s">
        <v>130</v>
      </c>
      <c r="I7" s="203"/>
      <c r="J7" s="203"/>
      <c r="K7" s="203"/>
      <c r="L7" s="29"/>
      <c r="M7" s="191"/>
      <c r="N7" s="192"/>
      <c r="O7" s="195"/>
      <c r="P7" s="194"/>
      <c r="Q7" s="31"/>
      <c r="R7" s="31"/>
      <c r="S7" s="31"/>
      <c r="T7" s="31"/>
      <c r="U7" s="31"/>
      <c r="V7" s="31"/>
      <c r="W7" s="31"/>
      <c r="X7" s="33"/>
      <c r="Y7" s="33"/>
    </row>
    <row r="8" spans="2:25" x14ac:dyDescent="0.35">
      <c r="B8" s="3"/>
      <c r="C8" s="225" t="s">
        <v>266</v>
      </c>
      <c r="D8" s="225"/>
      <c r="E8" s="225"/>
      <c r="F8" s="225"/>
      <c r="G8" s="42"/>
      <c r="H8" s="203" t="s">
        <v>133</v>
      </c>
      <c r="I8" s="203"/>
      <c r="J8" s="203"/>
      <c r="K8" s="203"/>
      <c r="L8" s="29"/>
      <c r="M8" s="191"/>
      <c r="N8" s="195" t="s">
        <v>68</v>
      </c>
      <c r="O8" s="192"/>
      <c r="P8" s="194"/>
      <c r="Q8" s="31"/>
      <c r="R8" s="31"/>
      <c r="S8" s="31"/>
      <c r="T8" s="31"/>
      <c r="U8" s="31"/>
      <c r="V8" s="31"/>
      <c r="W8" s="31"/>
      <c r="X8" s="33"/>
      <c r="Y8" s="33"/>
    </row>
    <row r="9" spans="2:25" x14ac:dyDescent="0.35">
      <c r="B9" s="3"/>
      <c r="C9" s="225" t="s">
        <v>248</v>
      </c>
      <c r="D9" s="225"/>
      <c r="E9" s="225"/>
      <c r="F9" s="225"/>
      <c r="G9" s="42"/>
      <c r="H9" s="203" t="s">
        <v>132</v>
      </c>
      <c r="I9" s="203"/>
      <c r="J9" s="203"/>
      <c r="K9" s="203"/>
      <c r="L9" s="29"/>
      <c r="M9" s="191">
        <v>8</v>
      </c>
      <c r="N9" s="192" t="s">
        <v>81</v>
      </c>
      <c r="O9" s="196">
        <f>((O5/0.313147)+4)</f>
        <v>748.55073519784639</v>
      </c>
      <c r="P9" s="197" t="s">
        <v>164</v>
      </c>
      <c r="Q9" s="31"/>
      <c r="R9" s="31"/>
      <c r="S9" s="31"/>
      <c r="T9" s="31"/>
      <c r="U9" s="31"/>
      <c r="V9" s="31"/>
      <c r="W9" s="31"/>
      <c r="X9" s="33"/>
      <c r="Y9" s="33"/>
    </row>
    <row r="10" spans="2:25" x14ac:dyDescent="0.35">
      <c r="B10" s="3"/>
      <c r="C10" s="225" t="s">
        <v>241</v>
      </c>
      <c r="D10" s="225"/>
      <c r="E10" s="225"/>
      <c r="F10" s="225"/>
      <c r="G10" s="42"/>
      <c r="H10" s="203" t="s">
        <v>131</v>
      </c>
      <c r="I10" s="203"/>
      <c r="J10" s="203"/>
      <c r="K10" s="203"/>
      <c r="L10" s="29"/>
      <c r="M10" s="191">
        <v>9</v>
      </c>
      <c r="N10" s="192" t="s">
        <v>82</v>
      </c>
      <c r="O10" s="196">
        <f>((O5/0.313147)+38)</f>
        <v>782.55073519784639</v>
      </c>
      <c r="P10" s="194" t="s">
        <v>165</v>
      </c>
      <c r="Q10" s="31"/>
      <c r="R10" s="31"/>
      <c r="S10" s="31"/>
      <c r="T10" s="31"/>
      <c r="U10" s="31"/>
      <c r="V10" s="31"/>
      <c r="W10" s="31"/>
      <c r="X10" s="33"/>
      <c r="Y10" s="33"/>
    </row>
    <row r="11" spans="2:25" x14ac:dyDescent="0.35">
      <c r="B11" s="3"/>
      <c r="C11" s="225" t="s">
        <v>137</v>
      </c>
      <c r="D11" s="225"/>
      <c r="E11" s="225"/>
      <c r="F11" s="225"/>
      <c r="G11" s="42"/>
      <c r="H11" s="203" t="s">
        <v>134</v>
      </c>
      <c r="I11" s="203"/>
      <c r="J11" s="203"/>
      <c r="K11" s="203"/>
      <c r="L11" s="29"/>
      <c r="M11" s="191">
        <v>10</v>
      </c>
      <c r="N11" s="192" t="s">
        <v>73</v>
      </c>
      <c r="O11" s="196">
        <f>O6-16</f>
        <v>984</v>
      </c>
      <c r="P11" s="194" t="s">
        <v>159</v>
      </c>
      <c r="Q11" s="31"/>
      <c r="R11" s="31"/>
      <c r="S11" s="31"/>
      <c r="T11" s="31"/>
      <c r="U11" s="31"/>
      <c r="V11" s="31"/>
      <c r="W11" s="31"/>
      <c r="X11" s="33"/>
      <c r="Y11" s="33"/>
    </row>
    <row r="12" spans="2:25" x14ac:dyDescent="0.35">
      <c r="B12" s="3"/>
      <c r="C12" s="225" t="s">
        <v>138</v>
      </c>
      <c r="D12" s="225"/>
      <c r="E12" s="225"/>
      <c r="F12" s="225"/>
      <c r="G12" s="42"/>
      <c r="H12" s="203" t="s">
        <v>135</v>
      </c>
      <c r="I12" s="203"/>
      <c r="J12" s="203"/>
      <c r="K12" s="203"/>
      <c r="L12" s="29"/>
      <c r="M12" s="191">
        <v>11</v>
      </c>
      <c r="N12" s="192" t="s">
        <v>74</v>
      </c>
      <c r="O12" s="196">
        <f>Input!D18+36</f>
        <v>2036</v>
      </c>
      <c r="P12" s="194" t="s">
        <v>163</v>
      </c>
      <c r="Q12" s="31"/>
      <c r="R12" s="31"/>
      <c r="S12" s="31"/>
      <c r="T12" s="31"/>
      <c r="U12" s="31"/>
      <c r="V12" s="31"/>
      <c r="W12" s="31"/>
      <c r="X12" s="33"/>
      <c r="Y12" s="33"/>
    </row>
    <row r="13" spans="2:25" x14ac:dyDescent="0.35">
      <c r="B13" s="3"/>
      <c r="C13" s="42"/>
      <c r="D13" s="42"/>
      <c r="E13" s="42"/>
      <c r="F13" s="42"/>
      <c r="G13" s="42"/>
      <c r="H13" s="106"/>
      <c r="I13" s="106"/>
      <c r="J13" s="106"/>
      <c r="K13" s="106"/>
      <c r="L13" s="29"/>
      <c r="M13" s="191">
        <v>12</v>
      </c>
      <c r="N13" s="195" t="s">
        <v>75</v>
      </c>
      <c r="O13" s="196">
        <f>Input!D20+36</f>
        <v>1036</v>
      </c>
      <c r="P13" s="194" t="s">
        <v>162</v>
      </c>
      <c r="Q13" s="31"/>
      <c r="R13" s="31"/>
      <c r="S13" s="31"/>
      <c r="T13" s="31"/>
      <c r="U13" s="31"/>
      <c r="V13" s="31"/>
      <c r="W13" s="31"/>
      <c r="X13" s="33"/>
      <c r="Y13" s="33"/>
    </row>
    <row r="14" spans="2:25" x14ac:dyDescent="0.35">
      <c r="B14" s="3"/>
      <c r="C14" s="42" t="s">
        <v>256</v>
      </c>
      <c r="D14" s="42"/>
      <c r="E14" s="42"/>
      <c r="F14" s="42"/>
      <c r="G14" s="42"/>
      <c r="H14" s="42"/>
      <c r="I14" s="42"/>
      <c r="J14" s="42"/>
      <c r="K14" s="42"/>
      <c r="L14" s="29"/>
      <c r="M14" s="191">
        <v>13</v>
      </c>
      <c r="N14" s="195" t="s">
        <v>83</v>
      </c>
      <c r="O14" s="198">
        <f>(O5/0.422618)+3</f>
        <v>554.68930115376065</v>
      </c>
      <c r="P14" s="194" t="s">
        <v>160</v>
      </c>
      <c r="Q14" s="31"/>
      <c r="R14" s="31"/>
      <c r="S14" s="31"/>
      <c r="T14" s="31"/>
      <c r="U14" s="31"/>
      <c r="V14" s="31"/>
      <c r="W14" s="31"/>
      <c r="X14" s="33"/>
      <c r="Y14" s="33"/>
    </row>
    <row r="15" spans="2:25" ht="15.5" x14ac:dyDescent="0.35">
      <c r="B15" s="3"/>
      <c r="C15" s="107" t="s">
        <v>80</v>
      </c>
      <c r="D15" s="41" t="str">
        <f>Input!D26</f>
        <v xml:space="preserve">Std Clear Low/E  4-16-4 Tough, S/Clean, 1.2 Uv  </v>
      </c>
      <c r="E15" s="42"/>
      <c r="F15" s="41"/>
      <c r="G15" s="42"/>
      <c r="H15" s="42"/>
      <c r="I15" s="42"/>
      <c r="J15" s="42"/>
      <c r="K15" s="42"/>
      <c r="L15" s="29"/>
      <c r="M15" s="191">
        <v>14</v>
      </c>
      <c r="N15" s="195" t="s">
        <v>84</v>
      </c>
      <c r="O15" s="198">
        <f>(O5/0.42262)+28</f>
        <v>579.6866903483035</v>
      </c>
      <c r="P15" s="194" t="s">
        <v>161</v>
      </c>
      <c r="Q15" s="31"/>
      <c r="R15" s="31"/>
      <c r="S15" s="31"/>
      <c r="T15" s="31"/>
      <c r="U15" s="31"/>
      <c r="V15" s="31"/>
      <c r="W15" s="31"/>
      <c r="X15" s="33"/>
      <c r="Y15" s="33"/>
    </row>
    <row r="16" spans="2:25" x14ac:dyDescent="0.35">
      <c r="B16" s="3"/>
      <c r="C16" s="42"/>
      <c r="D16" s="42"/>
      <c r="E16" s="42"/>
      <c r="F16" s="42"/>
      <c r="G16" s="42"/>
      <c r="H16" s="42"/>
      <c r="I16" s="42"/>
      <c r="J16" s="42"/>
      <c r="K16" s="42"/>
      <c r="L16" s="29"/>
      <c r="M16" s="191">
        <v>15</v>
      </c>
      <c r="N16" s="195" t="s">
        <v>78</v>
      </c>
      <c r="O16" s="199">
        <f>Input!I16*2</f>
        <v>2</v>
      </c>
      <c r="P16" s="194"/>
      <c r="Q16" s="31"/>
      <c r="R16" s="31"/>
      <c r="S16" s="31"/>
      <c r="T16" s="31"/>
      <c r="U16" s="31"/>
      <c r="V16" s="31"/>
      <c r="W16" s="31"/>
      <c r="X16" s="33"/>
      <c r="Y16" s="33"/>
    </row>
    <row r="17" spans="2:25" ht="18" x14ac:dyDescent="0.4">
      <c r="B17" s="3"/>
      <c r="C17" s="42" t="s">
        <v>85</v>
      </c>
      <c r="D17" s="42"/>
      <c r="E17" s="108">
        <f>O16*2</f>
        <v>4</v>
      </c>
      <c r="F17" s="42"/>
      <c r="G17" s="109"/>
      <c r="H17" s="42"/>
      <c r="I17" s="42"/>
      <c r="J17" s="42"/>
      <c r="K17" s="42"/>
      <c r="L17" s="29"/>
      <c r="M17" s="191">
        <v>16</v>
      </c>
      <c r="N17" s="195" t="s">
        <v>79</v>
      </c>
      <c r="O17" s="200">
        <f>O16*2</f>
        <v>4</v>
      </c>
      <c r="P17" s="194"/>
      <c r="Q17" s="31"/>
      <c r="R17" s="31"/>
      <c r="S17" s="31"/>
      <c r="T17" s="31"/>
      <c r="U17" s="31"/>
      <c r="V17" s="31"/>
      <c r="W17" s="31"/>
      <c r="X17" s="33"/>
      <c r="Y17" s="33"/>
    </row>
    <row r="18" spans="2:25" x14ac:dyDescent="0.35">
      <c r="B18" s="3"/>
      <c r="C18" s="42"/>
      <c r="D18" s="42"/>
      <c r="E18" s="42"/>
      <c r="F18" s="42"/>
      <c r="G18" s="42"/>
      <c r="H18" s="42"/>
      <c r="I18" s="42"/>
      <c r="J18" s="42"/>
      <c r="K18" s="42"/>
    </row>
    <row r="19" spans="2:25" ht="15.5" x14ac:dyDescent="0.35">
      <c r="B19" s="3"/>
      <c r="C19" s="42"/>
      <c r="D19" s="110"/>
      <c r="E19" s="42"/>
      <c r="F19" s="42"/>
      <c r="G19" s="42"/>
      <c r="H19" s="42"/>
      <c r="I19" s="42"/>
      <c r="J19" s="111"/>
      <c r="K19" s="42"/>
    </row>
    <row r="20" spans="2:25" ht="15.5" x14ac:dyDescent="0.35">
      <c r="B20" s="3"/>
      <c r="C20" s="42"/>
      <c r="D20" s="42"/>
      <c r="E20" s="42"/>
      <c r="F20" s="42"/>
      <c r="G20" s="112"/>
      <c r="H20" s="42"/>
      <c r="I20" s="42"/>
      <c r="J20" s="42"/>
      <c r="K20" s="42"/>
    </row>
    <row r="21" spans="2:25" x14ac:dyDescent="0.35">
      <c r="B21" s="3"/>
      <c r="C21" s="42"/>
      <c r="D21" s="42"/>
      <c r="E21" s="42"/>
      <c r="F21" s="42"/>
      <c r="G21" s="42"/>
      <c r="H21" s="42"/>
      <c r="I21" s="42"/>
      <c r="J21" s="42"/>
      <c r="K21" s="42"/>
    </row>
    <row r="22" spans="2:25" x14ac:dyDescent="0.35">
      <c r="B22" s="3"/>
      <c r="C22" s="42"/>
      <c r="D22" s="42"/>
      <c r="E22" s="42"/>
      <c r="F22" s="42"/>
      <c r="G22" s="42"/>
      <c r="H22" s="42"/>
      <c r="I22" s="42"/>
      <c r="J22" s="42"/>
      <c r="K22" s="42"/>
    </row>
    <row r="23" spans="2:25" x14ac:dyDescent="0.35">
      <c r="B23" s="3"/>
      <c r="C23" s="42"/>
      <c r="D23" s="42"/>
      <c r="E23" s="42"/>
      <c r="F23" s="42"/>
      <c r="G23" s="42"/>
      <c r="H23" s="42"/>
      <c r="I23" s="42"/>
      <c r="J23" s="42"/>
      <c r="K23" s="42"/>
    </row>
    <row r="24" spans="2:25" ht="15.5" x14ac:dyDescent="0.35">
      <c r="B24" s="3"/>
      <c r="C24" s="42"/>
      <c r="D24" s="42"/>
      <c r="E24" s="42"/>
      <c r="F24" s="42"/>
      <c r="G24" s="109"/>
      <c r="H24" s="42"/>
      <c r="I24" s="42"/>
      <c r="J24" s="42"/>
      <c r="K24" s="42"/>
    </row>
    <row r="25" spans="2:25" x14ac:dyDescent="0.35">
      <c r="B25" s="3"/>
      <c r="C25" s="42"/>
      <c r="D25" s="42"/>
      <c r="E25" s="42"/>
      <c r="F25" s="42"/>
      <c r="G25" s="42"/>
      <c r="H25" s="42"/>
      <c r="I25" s="42"/>
      <c r="J25" s="42"/>
      <c r="K25" s="42"/>
    </row>
    <row r="26" spans="2:25" x14ac:dyDescent="0.35">
      <c r="B26" s="3"/>
      <c r="C26" s="42"/>
      <c r="D26" s="42"/>
      <c r="E26" s="42"/>
      <c r="F26" s="42"/>
      <c r="G26" s="42"/>
      <c r="H26" s="42"/>
      <c r="I26" s="42"/>
      <c r="J26" s="42"/>
      <c r="K26" s="42"/>
    </row>
    <row r="27" spans="2:25" ht="15.5" x14ac:dyDescent="0.35">
      <c r="B27" s="3"/>
      <c r="C27" s="42"/>
      <c r="D27" s="42"/>
      <c r="E27" s="42"/>
      <c r="F27" s="42"/>
      <c r="G27" s="109"/>
      <c r="H27" s="42"/>
      <c r="I27" s="42"/>
      <c r="J27" s="42"/>
      <c r="K27" s="42"/>
    </row>
    <row r="28" spans="2:25" x14ac:dyDescent="0.35">
      <c r="B28" s="3"/>
      <c r="C28" s="42"/>
      <c r="D28" s="42"/>
      <c r="E28" s="42"/>
      <c r="F28" s="42"/>
      <c r="G28" s="42"/>
      <c r="H28" s="42"/>
      <c r="I28" s="42"/>
      <c r="J28" s="42"/>
      <c r="K28" s="42"/>
    </row>
    <row r="29" spans="2:25" x14ac:dyDescent="0.35">
      <c r="B29" s="3"/>
      <c r="C29" s="42"/>
      <c r="D29" s="42"/>
      <c r="E29" s="42"/>
      <c r="F29" s="42"/>
      <c r="G29" s="42"/>
      <c r="H29" s="42"/>
      <c r="I29" s="42"/>
      <c r="J29" s="42"/>
      <c r="K29" s="42"/>
    </row>
    <row r="30" spans="2:25" x14ac:dyDescent="0.35">
      <c r="B30" s="3"/>
      <c r="C30" s="42"/>
      <c r="D30" s="42"/>
      <c r="E30" s="42"/>
      <c r="F30" s="42"/>
      <c r="G30" s="42"/>
      <c r="H30" s="42"/>
      <c r="I30" s="42"/>
      <c r="J30" s="42"/>
      <c r="K30" s="42"/>
    </row>
    <row r="31" spans="2:25" ht="15.5" x14ac:dyDescent="0.35">
      <c r="B31" s="3"/>
      <c r="C31" s="42"/>
      <c r="D31" s="42"/>
      <c r="E31" s="112"/>
      <c r="F31" s="61"/>
      <c r="G31" s="61"/>
      <c r="H31" s="61"/>
      <c r="I31" s="113"/>
      <c r="J31" s="59"/>
      <c r="K31" s="42"/>
    </row>
    <row r="32" spans="2:25" x14ac:dyDescent="0.35">
      <c r="B32" s="3"/>
      <c r="C32" s="42"/>
      <c r="D32" s="42"/>
      <c r="E32" s="42"/>
      <c r="F32" s="42"/>
      <c r="G32" s="42"/>
      <c r="H32" s="42"/>
      <c r="I32" s="42"/>
      <c r="J32" s="42"/>
      <c r="K32" s="42"/>
    </row>
    <row r="33" spans="2:11" ht="15.5" x14ac:dyDescent="0.35">
      <c r="B33" s="3"/>
      <c r="C33" s="42"/>
      <c r="D33" s="42"/>
      <c r="E33" s="42"/>
      <c r="F33" s="42"/>
      <c r="G33" s="112"/>
      <c r="H33" s="42"/>
      <c r="I33" s="42"/>
      <c r="J33" s="42"/>
      <c r="K33" s="42"/>
    </row>
    <row r="34" spans="2:11" x14ac:dyDescent="0.35">
      <c r="B34" s="3"/>
      <c r="C34" s="57" t="s">
        <v>194</v>
      </c>
      <c r="D34" s="42"/>
      <c r="E34" s="42"/>
      <c r="F34" s="42"/>
      <c r="G34" s="42"/>
      <c r="H34" s="57" t="s">
        <v>15</v>
      </c>
      <c r="I34" s="42"/>
      <c r="J34" s="42"/>
      <c r="K34" s="42"/>
    </row>
    <row r="35" spans="2:11" x14ac:dyDescent="0.35">
      <c r="B35" s="3"/>
      <c r="C35" s="223"/>
      <c r="D35" s="223"/>
      <c r="E35" s="223"/>
      <c r="F35" s="223"/>
      <c r="G35" s="42"/>
      <c r="H35" s="224"/>
      <c r="I35" s="224"/>
      <c r="J35" s="224"/>
      <c r="K35" s="224"/>
    </row>
    <row r="36" spans="2:11" ht="15.5" x14ac:dyDescent="0.35">
      <c r="B36" s="3"/>
      <c r="C36" s="223"/>
      <c r="D36" s="223"/>
      <c r="E36" s="223"/>
      <c r="F36" s="223"/>
      <c r="G36" s="112"/>
      <c r="H36" s="224"/>
      <c r="I36" s="224"/>
      <c r="J36" s="224"/>
      <c r="K36" s="224"/>
    </row>
    <row r="37" spans="2:11" x14ac:dyDescent="0.35">
      <c r="B37" s="3"/>
      <c r="C37" s="223"/>
      <c r="D37" s="223"/>
      <c r="E37" s="223"/>
      <c r="F37" s="223"/>
      <c r="G37" s="42"/>
      <c r="H37" s="224"/>
      <c r="I37" s="224"/>
      <c r="J37" s="224"/>
      <c r="K37" s="224"/>
    </row>
    <row r="38" spans="2:11" x14ac:dyDescent="0.35">
      <c r="B38" s="3"/>
      <c r="C38" s="189"/>
      <c r="D38" s="189"/>
      <c r="E38" s="189"/>
      <c r="F38" s="189"/>
      <c r="G38" s="42"/>
      <c r="H38" s="224"/>
      <c r="I38" s="224"/>
      <c r="J38" s="224"/>
      <c r="K38" s="224"/>
    </row>
    <row r="39" spans="2:11" x14ac:dyDescent="0.35">
      <c r="B39" s="3"/>
      <c r="C39" s="223"/>
      <c r="D39" s="223"/>
      <c r="E39" s="223"/>
      <c r="F39" s="223"/>
      <c r="G39" s="42"/>
      <c r="H39" s="223"/>
      <c r="I39" s="223"/>
      <c r="J39" s="223"/>
      <c r="K39" s="223"/>
    </row>
    <row r="40" spans="2:11" x14ac:dyDescent="0.35">
      <c r="B40" s="3"/>
      <c r="C40" s="223"/>
      <c r="D40" s="223"/>
      <c r="E40" s="223"/>
      <c r="F40" s="223"/>
      <c r="G40" s="42"/>
      <c r="H40" s="114"/>
      <c r="I40" s="42"/>
      <c r="J40" s="42"/>
      <c r="K40" s="42"/>
    </row>
    <row r="41" spans="2:11" x14ac:dyDescent="0.35">
      <c r="B41" s="3"/>
      <c r="C41" s="42"/>
      <c r="D41" s="42"/>
      <c r="E41" s="42"/>
      <c r="F41" s="42"/>
      <c r="G41" s="42"/>
      <c r="H41" s="184" t="str">
        <f>"Roof Maker Ver"&amp;Input!J2</f>
        <v>Roof Maker Ver109</v>
      </c>
      <c r="I41" s="184"/>
      <c r="J41" s="222" t="str">
        <f>"RIAB check - "&amp;Input!D18&amp;"x"&amp;Input!D20</f>
        <v>RIAB check - 2000x1000</v>
      </c>
      <c r="K41" s="222"/>
    </row>
  </sheetData>
  <sheetProtection algorithmName="SHA-512" hashValue="r8aQOtS2iUrd387bI3vd+jC7p5bD+X6FiDl5f99X7NWGLXMlS2iX45VUfu+DRWmUBC5xo4y6lHxP5umBYYzFvw==" saltValue="XkH5hw5yF6ay5TCvXWt/+g==" spinCount="100000" sheet="1" objects="1" scenarios="1" selectLockedCells="1"/>
  <mergeCells count="27">
    <mergeCell ref="H12:K12"/>
    <mergeCell ref="C10:F10"/>
    <mergeCell ref="C11:F11"/>
    <mergeCell ref="C12:F12"/>
    <mergeCell ref="H5:K5"/>
    <mergeCell ref="H6:K6"/>
    <mergeCell ref="H7:K7"/>
    <mergeCell ref="H8:K8"/>
    <mergeCell ref="H9:K9"/>
    <mergeCell ref="H10:K10"/>
    <mergeCell ref="H11:K11"/>
    <mergeCell ref="C5:F5"/>
    <mergeCell ref="C6:F6"/>
    <mergeCell ref="C7:F7"/>
    <mergeCell ref="C8:F8"/>
    <mergeCell ref="C9:F9"/>
    <mergeCell ref="J41:K41"/>
    <mergeCell ref="C35:F35"/>
    <mergeCell ref="C36:F36"/>
    <mergeCell ref="C37:F37"/>
    <mergeCell ref="C39:F39"/>
    <mergeCell ref="C40:F40"/>
    <mergeCell ref="H35:K35"/>
    <mergeCell ref="H36:K36"/>
    <mergeCell ref="H37:K37"/>
    <mergeCell ref="H38:K38"/>
    <mergeCell ref="H39:K39"/>
  </mergeCells>
  <pageMargins left="0.25" right="0.25"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ECFE3-5652-4A93-9AEF-C6E2FD1D6C7E}">
  <sheetPr codeName="Sheet5">
    <tabColor rgb="FFFF0000"/>
    <pageSetUpPr autoPageBreaks="0"/>
  </sheetPr>
  <dimension ref="B2:M52"/>
  <sheetViews>
    <sheetView showGridLines="0" showRowColHeaders="0" zoomScale="75" zoomScaleNormal="75" zoomScaleSheetLayoutView="75" workbookViewId="0">
      <selection activeCell="F11" sqref="F11:H11"/>
      <extLst>
        <ext xmlns:xlsdti="http://schemas.microsoft.com/office/spreadsheetml/2023/showDataTypeIcons" uri="{77bfe23e-c014-4d31-8a63-9c772dbf06b6}">
          <xlsdti:showDataTypeIcons visible="0"/>
        </ext>
      </extLst>
    </sheetView>
  </sheetViews>
  <sheetFormatPr defaultColWidth="8.90625" defaultRowHeight="14.5" x14ac:dyDescent="0.35"/>
  <cols>
    <col min="1" max="1" width="21.6328125" style="4" customWidth="1"/>
    <col min="2" max="2" width="11.90625" style="4" customWidth="1"/>
    <col min="3" max="3" width="14.08984375" style="4" bestFit="1" customWidth="1"/>
    <col min="4" max="4" width="9.1796875" style="4" customWidth="1"/>
    <col min="5" max="5" width="8.453125" style="4" customWidth="1"/>
    <col min="6" max="6" width="10.453125" style="4" customWidth="1"/>
    <col min="7" max="7" width="12" style="4" customWidth="1"/>
    <col min="8" max="8" width="15.453125" style="4" customWidth="1"/>
    <col min="9" max="9" width="8.90625" style="4"/>
    <col min="10" max="10" width="32.453125" style="4" customWidth="1"/>
    <col min="11" max="12" width="8.90625" style="4"/>
    <col min="13" max="13" width="26.6328125" style="4" customWidth="1"/>
    <col min="14" max="16384" width="8.90625" style="4"/>
  </cols>
  <sheetData>
    <row r="2" spans="2:11" ht="14.5" customHeight="1" x14ac:dyDescent="0.35">
      <c r="B2" s="3"/>
      <c r="C2" s="3"/>
      <c r="D2" s="3"/>
      <c r="E2" s="3"/>
      <c r="F2" s="3"/>
      <c r="G2" s="3"/>
      <c r="H2" s="3"/>
    </row>
    <row r="3" spans="2:11" x14ac:dyDescent="0.35">
      <c r="B3" s="3"/>
      <c r="C3" s="3"/>
      <c r="D3" s="3"/>
      <c r="E3" s="3"/>
      <c r="F3" s="3"/>
      <c r="G3" s="3"/>
      <c r="H3" s="3"/>
    </row>
    <row r="4" spans="2:11" x14ac:dyDescent="0.35">
      <c r="B4" s="3"/>
      <c r="C4" s="3"/>
      <c r="D4" s="3"/>
      <c r="E4" s="3"/>
      <c r="F4" s="3"/>
      <c r="G4" s="45" t="s">
        <v>49</v>
      </c>
      <c r="H4" s="73">
        <f ca="1">TODAY()</f>
        <v>46112</v>
      </c>
    </row>
    <row r="5" spans="2:11" ht="16" customHeight="1" x14ac:dyDescent="0.35">
      <c r="B5" s="3"/>
      <c r="C5" s="3"/>
      <c r="D5" s="3"/>
      <c r="E5" s="3"/>
      <c r="F5" s="3"/>
      <c r="G5" s="45" t="s">
        <v>36</v>
      </c>
      <c r="H5" s="45" t="str">
        <f>Input!H23</f>
        <v>Your Ref</v>
      </c>
    </row>
    <row r="6" spans="2:11" x14ac:dyDescent="0.35">
      <c r="B6" s="3"/>
      <c r="C6" s="3"/>
      <c r="D6" s="3"/>
      <c r="E6" s="3"/>
      <c r="F6" s="3"/>
      <c r="G6" s="3"/>
      <c r="H6" s="3"/>
    </row>
    <row r="7" spans="2:11" x14ac:dyDescent="0.35">
      <c r="B7" s="42"/>
      <c r="C7" s="42"/>
      <c r="D7" s="42"/>
      <c r="E7" s="42"/>
      <c r="F7" s="234" t="s">
        <v>136</v>
      </c>
      <c r="G7" s="235"/>
      <c r="H7" s="236"/>
    </row>
    <row r="8" spans="2:11" x14ac:dyDescent="0.35">
      <c r="B8" s="42"/>
      <c r="C8" s="42"/>
      <c r="D8" s="42"/>
      <c r="E8" s="42"/>
      <c r="F8" s="227" t="s">
        <v>245</v>
      </c>
      <c r="G8" s="203"/>
      <c r="H8" s="228"/>
    </row>
    <row r="9" spans="2:11" x14ac:dyDescent="0.35">
      <c r="B9" s="42"/>
      <c r="C9" s="42"/>
      <c r="D9" s="42"/>
      <c r="E9" s="42"/>
      <c r="F9" s="227" t="s">
        <v>246</v>
      </c>
      <c r="G9" s="203"/>
      <c r="H9" s="228"/>
    </row>
    <row r="10" spans="2:11" x14ac:dyDescent="0.35">
      <c r="B10" s="42"/>
      <c r="C10" s="42"/>
      <c r="D10" s="42"/>
      <c r="E10" s="42"/>
      <c r="F10" s="227" t="s">
        <v>247</v>
      </c>
      <c r="G10" s="203"/>
      <c r="H10" s="228"/>
    </row>
    <row r="11" spans="2:11" x14ac:dyDescent="0.35">
      <c r="B11" s="42"/>
      <c r="C11" s="42"/>
      <c r="D11" s="42"/>
      <c r="E11" s="42"/>
      <c r="F11" s="227" t="s">
        <v>248</v>
      </c>
      <c r="G11" s="203"/>
      <c r="H11" s="228"/>
      <c r="K11" s="34"/>
    </row>
    <row r="12" spans="2:11" x14ac:dyDescent="0.35">
      <c r="B12" s="42"/>
      <c r="C12" s="42"/>
      <c r="D12" s="42"/>
      <c r="E12" s="42"/>
      <c r="F12" s="227" t="s">
        <v>250</v>
      </c>
      <c r="G12" s="203"/>
      <c r="H12" s="228"/>
      <c r="J12" s="35"/>
    </row>
    <row r="13" spans="2:11" x14ac:dyDescent="0.35">
      <c r="B13" s="42"/>
      <c r="C13" s="42"/>
      <c r="D13" s="42"/>
      <c r="E13" s="42"/>
      <c r="F13" s="227" t="s">
        <v>141</v>
      </c>
      <c r="G13" s="203"/>
      <c r="H13" s="228"/>
    </row>
    <row r="14" spans="2:11" x14ac:dyDescent="0.35">
      <c r="B14" s="42"/>
      <c r="C14" s="42"/>
      <c r="D14" s="42"/>
      <c r="E14" s="42"/>
      <c r="F14" s="229" t="s">
        <v>142</v>
      </c>
      <c r="G14" s="230"/>
      <c r="H14" s="231"/>
    </row>
    <row r="15" spans="2:11" x14ac:dyDescent="0.35">
      <c r="B15" s="42"/>
      <c r="C15" s="42"/>
      <c r="D15" s="42"/>
      <c r="E15" s="42"/>
      <c r="F15" s="42"/>
      <c r="G15" s="42"/>
      <c r="H15" s="44"/>
    </row>
    <row r="16" spans="2:11" x14ac:dyDescent="0.35">
      <c r="B16" s="42"/>
      <c r="C16" s="42"/>
      <c r="D16" s="42"/>
      <c r="E16" s="42"/>
      <c r="F16" s="42"/>
      <c r="G16" s="45" t="s">
        <v>3</v>
      </c>
      <c r="H16" s="46" t="str">
        <f>Input!D22</f>
        <v>Grey</v>
      </c>
    </row>
    <row r="17" spans="2:13" ht="14.5" customHeight="1" x14ac:dyDescent="0.35">
      <c r="B17" s="42"/>
      <c r="C17" s="42"/>
      <c r="D17" s="42"/>
      <c r="E17" s="42"/>
      <c r="F17" s="42"/>
      <c r="G17" s="45" t="s">
        <v>4</v>
      </c>
      <c r="H17" s="47" t="str">
        <f>Input!$D$24</f>
        <v>White</v>
      </c>
    </row>
    <row r="18" spans="2:13" x14ac:dyDescent="0.35">
      <c r="B18" s="48" t="s">
        <v>143</v>
      </c>
      <c r="C18" s="48"/>
      <c r="D18" s="42"/>
      <c r="E18" s="42"/>
      <c r="F18" s="42"/>
      <c r="G18" s="45" t="s">
        <v>25</v>
      </c>
      <c r="H18" s="49">
        <f>Input!I6</f>
        <v>984</v>
      </c>
    </row>
    <row r="19" spans="2:13" x14ac:dyDescent="0.35">
      <c r="B19" s="116" t="s">
        <v>267</v>
      </c>
      <c r="C19"/>
      <c r="D19" s="116"/>
      <c r="E19" s="116"/>
      <c r="F19" s="42"/>
      <c r="G19" s="232" t="s">
        <v>268</v>
      </c>
      <c r="H19" s="232"/>
    </row>
    <row r="20" spans="2:13" x14ac:dyDescent="0.35">
      <c r="B20" s="116" t="s">
        <v>171</v>
      </c>
      <c r="C20"/>
      <c r="D20" s="116"/>
      <c r="E20" s="116"/>
      <c r="F20" s="42"/>
      <c r="G20" s="233" t="s">
        <v>252</v>
      </c>
      <c r="H20" s="233"/>
    </row>
    <row r="21" spans="2:13" ht="14" customHeight="1" x14ac:dyDescent="0.35">
      <c r="B21" s="42"/>
      <c r="C21" s="42"/>
      <c r="D21" s="42"/>
      <c r="E21" s="42"/>
      <c r="F21" s="50"/>
      <c r="G21" s="51"/>
      <c r="H21" s="51"/>
    </row>
    <row r="22" spans="2:13" ht="16" customHeight="1" x14ac:dyDescent="0.35">
      <c r="B22" s="52" t="b">
        <v>0</v>
      </c>
      <c r="C22" s="41" t="s">
        <v>208</v>
      </c>
      <c r="D22" s="48"/>
      <c r="E22" s="48"/>
      <c r="F22" s="53"/>
      <c r="G22" s="54"/>
      <c r="H22" s="54"/>
    </row>
    <row r="23" spans="2:13" x14ac:dyDescent="0.35">
      <c r="B23" s="42"/>
      <c r="C23" s="42"/>
      <c r="D23" s="42"/>
      <c r="E23" s="42"/>
      <c r="F23" s="42"/>
      <c r="G23" s="55"/>
      <c r="H23" s="56"/>
    </row>
    <row r="24" spans="2:13" x14ac:dyDescent="0.35">
      <c r="B24" s="52" t="b">
        <v>0</v>
      </c>
      <c r="C24" s="41" t="s">
        <v>209</v>
      </c>
      <c r="D24" s="41"/>
      <c r="E24" s="41"/>
      <c r="F24" s="41"/>
      <c r="G24" s="42"/>
      <c r="H24" s="42"/>
    </row>
    <row r="25" spans="2:13" x14ac:dyDescent="0.35">
      <c r="B25" s="74"/>
      <c r="C25" s="58"/>
      <c r="D25" s="42"/>
      <c r="E25" s="42"/>
      <c r="F25" s="57"/>
      <c r="G25" s="59"/>
      <c r="H25" s="54"/>
    </row>
    <row r="26" spans="2:13" x14ac:dyDescent="0.35">
      <c r="B26"/>
      <c r="C26" s="41"/>
      <c r="D26" s="42"/>
      <c r="E26" s="42"/>
      <c r="F26" s="42"/>
      <c r="G26" s="42"/>
      <c r="H26" s="42"/>
    </row>
    <row r="27" spans="2:13" x14ac:dyDescent="0.35">
      <c r="B27" s="57"/>
      <c r="C27" s="43" t="s">
        <v>251</v>
      </c>
      <c r="D27" s="42"/>
      <c r="E27" s="41"/>
      <c r="F27" s="42"/>
      <c r="G27" s="41" t="str">
        <f>"£ "&amp;Kit_Prices!C13&amp;"+vat each"</f>
        <v>£ 85+vat each</v>
      </c>
      <c r="H27" s="60"/>
    </row>
    <row r="28" spans="2:13" x14ac:dyDescent="0.35">
      <c r="B28" s="42"/>
      <c r="C28" s="42"/>
      <c r="D28" s="42"/>
      <c r="E28" s="42"/>
      <c r="F28" s="42"/>
      <c r="G28" s="42"/>
      <c r="H28" s="42"/>
    </row>
    <row r="29" spans="2:13" x14ac:dyDescent="0.35">
      <c r="B29" s="45"/>
      <c r="C29" s="41" t="s">
        <v>144</v>
      </c>
      <c r="D29" s="61"/>
      <c r="E29" s="61"/>
      <c r="F29" s="61"/>
      <c r="G29" s="62"/>
      <c r="H29" s="42"/>
    </row>
    <row r="30" spans="2:13" x14ac:dyDescent="0.35">
      <c r="B30" s="63"/>
      <c r="C30" s="42"/>
      <c r="D30" s="42"/>
      <c r="E30" s="42"/>
      <c r="F30" s="42"/>
      <c r="G30" s="61"/>
      <c r="H30" s="42"/>
    </row>
    <row r="31" spans="2:13" x14ac:dyDescent="0.35">
      <c r="B31" s="52" t="b">
        <v>0</v>
      </c>
      <c r="C31" s="41" t="s">
        <v>212</v>
      </c>
      <c r="D31" s="41"/>
      <c r="E31" s="41"/>
      <c r="F31" s="64"/>
      <c r="G31" s="65" t="str">
        <f>"£ "&amp;Kit_Prices!C10&amp;"+vat each"</f>
        <v>£ 695+vat each</v>
      </c>
      <c r="H31" s="42"/>
    </row>
    <row r="32" spans="2:13" ht="12.65" customHeight="1" x14ac:dyDescent="0.35">
      <c r="B32" s="66"/>
      <c r="C32" s="41"/>
      <c r="D32" s="41"/>
      <c r="E32" s="67"/>
      <c r="F32" s="68"/>
      <c r="G32" s="69"/>
      <c r="H32" s="42"/>
      <c r="M32" s="11"/>
    </row>
    <row r="33" spans="2:8" x14ac:dyDescent="0.35">
      <c r="B33" s="52" t="b">
        <v>0</v>
      </c>
      <c r="C33" s="41" t="s">
        <v>213</v>
      </c>
      <c r="D33" s="41"/>
      <c r="E33" s="67"/>
      <c r="F33" s="70"/>
      <c r="G33" s="65" t="str">
        <f>"£ "&amp;Kit_Prices!C11&amp;"+vat each"</f>
        <v>£ 755+vat each</v>
      </c>
      <c r="H33" s="42"/>
    </row>
    <row r="34" spans="2:8" x14ac:dyDescent="0.35">
      <c r="B34" s="45"/>
      <c r="C34" s="42"/>
      <c r="D34" s="61"/>
      <c r="E34" s="71"/>
      <c r="F34" s="70"/>
      <c r="G34" s="61"/>
      <c r="H34" s="42"/>
    </row>
    <row r="35" spans="2:8" x14ac:dyDescent="0.35">
      <c r="B35" s="52" t="b">
        <v>0</v>
      </c>
      <c r="C35" s="41" t="s">
        <v>199</v>
      </c>
      <c r="D35" s="41"/>
      <c r="E35" s="67"/>
      <c r="F35" s="70"/>
      <c r="G35" s="72" t="str">
        <f>"£ "&amp;Kit_Prices!C12&amp;"+vat each"</f>
        <v>£ 450+vat each</v>
      </c>
      <c r="H35" s="42"/>
    </row>
    <row r="36" spans="2:8" x14ac:dyDescent="0.35">
      <c r="B36" s="42"/>
      <c r="C36" s="42"/>
      <c r="D36" s="61"/>
      <c r="E36" s="71"/>
      <c r="F36" s="70"/>
      <c r="G36" s="61"/>
      <c r="H36" s="42"/>
    </row>
    <row r="37" spans="2:8" x14ac:dyDescent="0.35">
      <c r="B37" s="3"/>
      <c r="C37" s="3"/>
      <c r="D37" s="3"/>
      <c r="E37" s="3"/>
      <c r="F37" s="3"/>
      <c r="G37" s="19"/>
      <c r="H37" s="3"/>
    </row>
    <row r="38" spans="2:8" x14ac:dyDescent="0.35">
      <c r="B38" s="3"/>
      <c r="C38" s="3"/>
      <c r="D38" s="3"/>
      <c r="E38" s="3"/>
      <c r="F38" s="3"/>
      <c r="G38" s="19"/>
      <c r="H38" s="3"/>
    </row>
    <row r="39" spans="2:8" x14ac:dyDescent="0.35">
      <c r="B39" s="18"/>
      <c r="C39" s="3"/>
      <c r="D39" s="3"/>
      <c r="E39" s="3"/>
      <c r="F39" s="3"/>
      <c r="G39" s="20"/>
      <c r="H39" s="3"/>
    </row>
    <row r="40" spans="2:8" x14ac:dyDescent="0.35">
      <c r="B40" s="37"/>
      <c r="C40" s="3"/>
      <c r="D40" s="3"/>
      <c r="E40" s="3"/>
      <c r="F40" s="3"/>
      <c r="G40" s="20"/>
      <c r="H40" s="3"/>
    </row>
    <row r="41" spans="2:8" x14ac:dyDescent="0.35">
      <c r="B41" s="18"/>
      <c r="C41" s="3"/>
      <c r="D41" s="3"/>
      <c r="E41" s="3"/>
      <c r="F41" s="3"/>
      <c r="G41" s="19"/>
      <c r="H41" s="3"/>
    </row>
    <row r="42" spans="2:8" x14ac:dyDescent="0.35">
      <c r="D42" s="8"/>
      <c r="E42" s="9"/>
      <c r="F42" s="10"/>
      <c r="G42" s="8"/>
    </row>
    <row r="43" spans="2:8" x14ac:dyDescent="0.35">
      <c r="D43" s="8"/>
      <c r="E43" s="9"/>
      <c r="F43" s="10"/>
      <c r="G43" s="8"/>
    </row>
    <row r="44" spans="2:8" x14ac:dyDescent="0.35">
      <c r="D44" s="8"/>
      <c r="E44" s="9"/>
      <c r="F44" s="14"/>
      <c r="G44" s="15"/>
      <c r="H44" s="16"/>
    </row>
    <row r="45" spans="2:8" x14ac:dyDescent="0.35">
      <c r="D45" s="8"/>
      <c r="E45" s="9"/>
      <c r="F45" s="14"/>
      <c r="G45" s="15"/>
      <c r="H45" s="16"/>
    </row>
    <row r="46" spans="2:8" x14ac:dyDescent="0.35">
      <c r="B46" s="6"/>
      <c r="D46" s="8"/>
      <c r="E46" s="9"/>
      <c r="F46" s="17"/>
      <c r="G46" s="8"/>
    </row>
    <row r="47" spans="2:8" x14ac:dyDescent="0.35">
      <c r="D47" s="8"/>
      <c r="E47" s="9"/>
      <c r="F47" s="10"/>
      <c r="G47" s="8"/>
    </row>
    <row r="48" spans="2:8" x14ac:dyDescent="0.35">
      <c r="D48" s="8"/>
      <c r="E48" s="9"/>
      <c r="F48" s="10"/>
      <c r="G48" s="8"/>
    </row>
    <row r="52" spans="2:4" x14ac:dyDescent="0.35">
      <c r="B52" s="36"/>
      <c r="D52" s="5"/>
    </row>
  </sheetData>
  <sheetProtection algorithmName="SHA-512" hashValue="Ja3USGqK6wptDLYop5YHidSaYssXIE88qncc8NY4oNsomYT2Wk19QdoXttudZqg1uhFKFWUjSNdkk/xZ/7mdxw==" saltValue="dJOQg4mofROGGCnT2bU+Mg==" spinCount="100000" sheet="1" objects="1" scenarios="1" selectLockedCells="1"/>
  <dataConsolidate/>
  <mergeCells count="10">
    <mergeCell ref="F13:H13"/>
    <mergeCell ref="F14:H14"/>
    <mergeCell ref="G19:H19"/>
    <mergeCell ref="G20:H20"/>
    <mergeCell ref="F7:H7"/>
    <mergeCell ref="F8:H8"/>
    <mergeCell ref="F10:H10"/>
    <mergeCell ref="F11:H11"/>
    <mergeCell ref="F12:H12"/>
    <mergeCell ref="F9:H9"/>
  </mergeCells>
  <conditionalFormatting sqref="C31:E31">
    <cfRule type="expression" dxfId="6" priority="7">
      <formula>NOT($B$31)</formula>
    </cfRule>
  </conditionalFormatting>
  <conditionalFormatting sqref="C32:E32">
    <cfRule type="expression" dxfId="5" priority="2">
      <formula>NOT($B$33)</formula>
    </cfRule>
  </conditionalFormatting>
  <conditionalFormatting sqref="C22:F22">
    <cfRule type="expression" dxfId="4" priority="9">
      <formula>NOT($B$22)</formula>
    </cfRule>
  </conditionalFormatting>
  <conditionalFormatting sqref="C24:F24">
    <cfRule type="expression" dxfId="3" priority="8">
      <formula>NOT($B$24)</formula>
    </cfRule>
  </conditionalFormatting>
  <conditionalFormatting sqref="C33:F33">
    <cfRule type="expression" dxfId="2" priority="1">
      <formula>NOT($B$35)</formula>
    </cfRule>
  </conditionalFormatting>
  <conditionalFormatting sqref="C35:F35">
    <cfRule type="expression" dxfId="1" priority="5">
      <formula>NOT($B$35)</formula>
    </cfRule>
  </conditionalFormatting>
  <conditionalFormatting sqref="G19:H20">
    <cfRule type="expression" dxfId="0" priority="3">
      <formula>$H$18&lt;600</formula>
    </cfRule>
  </conditionalFormatting>
  <pageMargins left="0.25" right="0.25"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CD0C3-FD75-4C60-8EA3-987E66B33952}">
  <sheetPr codeName="Sheet9">
    <tabColor rgb="FFFF0000"/>
    <pageSetUpPr autoPageBreaks="0"/>
  </sheetPr>
  <dimension ref="B2:M52"/>
  <sheetViews>
    <sheetView showGridLines="0" showRowColHeaders="0" zoomScale="75" zoomScaleNormal="75" workbookViewId="0">
      <selection activeCell="E20" sqref="E20"/>
      <extLst>
        <ext xmlns:xlsdti="http://schemas.microsoft.com/office/spreadsheetml/2023/showDataTypeIcons" uri="{77bfe23e-c014-4d31-8a63-9c772dbf06b6}">
          <xlsdti:showDataTypeIcons visible="0"/>
        </ext>
      </extLst>
    </sheetView>
  </sheetViews>
  <sheetFormatPr defaultColWidth="8.90625" defaultRowHeight="14.5" customHeight="1" x14ac:dyDescent="0.35"/>
  <cols>
    <col min="1" max="1" width="21.6328125" style="4" customWidth="1"/>
    <col min="2" max="2" width="6.90625" style="4" customWidth="1"/>
    <col min="3" max="3" width="18.1796875" style="4" customWidth="1"/>
    <col min="4" max="4" width="16.08984375" style="4" customWidth="1"/>
    <col min="5" max="5" width="6" style="4" customWidth="1"/>
    <col min="6" max="6" width="13.453125" style="4" customWidth="1"/>
    <col min="7" max="7" width="9.81640625" style="4" customWidth="1"/>
    <col min="8" max="8" width="19.1796875" style="4" customWidth="1"/>
    <col min="9" max="9" width="8.90625" style="4"/>
    <col min="10" max="10" width="32.453125" style="4" customWidth="1"/>
    <col min="11" max="12" width="8.90625" style="4"/>
    <col min="13" max="13" width="26.6328125" style="4" customWidth="1"/>
    <col min="14" max="16384" width="8.90625" style="4"/>
  </cols>
  <sheetData>
    <row r="2" spans="2:11" ht="14.5" customHeight="1" x14ac:dyDescent="0.35">
      <c r="B2" s="42"/>
      <c r="C2" s="42"/>
      <c r="D2" s="42"/>
      <c r="E2" s="42"/>
      <c r="F2" s="42"/>
      <c r="G2" s="42"/>
      <c r="H2" s="42"/>
    </row>
    <row r="3" spans="2:11" ht="14.5" customHeight="1" x14ac:dyDescent="0.35">
      <c r="B3" s="42"/>
      <c r="C3" s="42"/>
      <c r="D3" s="42"/>
      <c r="E3" s="42"/>
      <c r="F3" s="42"/>
      <c r="G3" s="42"/>
      <c r="H3" s="42"/>
    </row>
    <row r="4" spans="2:11" ht="14.5" customHeight="1" x14ac:dyDescent="0.35">
      <c r="B4" s="42"/>
      <c r="C4" s="42"/>
      <c r="D4" s="42"/>
      <c r="E4" s="42"/>
      <c r="F4" s="42"/>
      <c r="G4" s="42"/>
      <c r="H4" s="42"/>
    </row>
    <row r="5" spans="2:11" ht="14.5" customHeight="1" x14ac:dyDescent="0.35">
      <c r="B5" s="42"/>
      <c r="C5" s="42"/>
      <c r="D5" s="42"/>
      <c r="E5" s="42"/>
      <c r="F5" s="42"/>
      <c r="G5" s="45" t="s">
        <v>49</v>
      </c>
      <c r="H5" s="75">
        <f ca="1">TODAY()</f>
        <v>46112</v>
      </c>
    </row>
    <row r="6" spans="2:11" ht="14.5" customHeight="1" x14ac:dyDescent="0.35">
      <c r="B6" s="42"/>
      <c r="C6" s="42"/>
      <c r="D6" s="42"/>
      <c r="E6" s="42"/>
      <c r="F6" s="42"/>
      <c r="G6" s="45" t="s">
        <v>116</v>
      </c>
      <c r="H6" s="76" t="s">
        <v>243</v>
      </c>
    </row>
    <row r="7" spans="2:11" ht="14.5" customHeight="1" x14ac:dyDescent="0.35">
      <c r="B7" s="42"/>
      <c r="C7" s="42"/>
      <c r="D7" s="42"/>
      <c r="E7" s="42"/>
      <c r="F7" s="42"/>
      <c r="G7" s="57"/>
      <c r="H7" s="42"/>
    </row>
    <row r="8" spans="2:11" ht="14.5" customHeight="1" x14ac:dyDescent="0.35">
      <c r="B8" s="42"/>
      <c r="C8" s="42"/>
      <c r="D8" s="42"/>
      <c r="E8" s="42"/>
      <c r="F8" s="42"/>
      <c r="G8" s="57"/>
      <c r="H8" s="42"/>
    </row>
    <row r="9" spans="2:11" ht="14.5" customHeight="1" x14ac:dyDescent="0.35">
      <c r="B9" s="42"/>
      <c r="C9" s="243" t="s">
        <v>136</v>
      </c>
      <c r="D9" s="244"/>
      <c r="E9" s="244"/>
      <c r="F9" s="245"/>
      <c r="G9" s="242"/>
      <c r="H9" s="242"/>
    </row>
    <row r="10" spans="2:11" ht="14.5" customHeight="1" x14ac:dyDescent="0.35">
      <c r="B10" s="42"/>
      <c r="C10" s="237" t="s">
        <v>245</v>
      </c>
      <c r="D10" s="225"/>
      <c r="E10" s="225"/>
      <c r="F10" s="238"/>
      <c r="G10" s="42"/>
      <c r="H10" s="42"/>
    </row>
    <row r="11" spans="2:11" ht="14.5" customHeight="1" x14ac:dyDescent="0.35">
      <c r="B11" s="42"/>
      <c r="C11" s="237" t="s">
        <v>246</v>
      </c>
      <c r="D11" s="225"/>
      <c r="E11" s="225"/>
      <c r="F11" s="238"/>
      <c r="G11" s="42"/>
      <c r="H11" s="42"/>
    </row>
    <row r="12" spans="2:11" ht="14.5" customHeight="1" x14ac:dyDescent="0.35">
      <c r="B12" s="42"/>
      <c r="C12" s="237" t="s">
        <v>247</v>
      </c>
      <c r="D12" s="225"/>
      <c r="E12" s="225"/>
      <c r="F12" s="238"/>
      <c r="G12" s="42"/>
      <c r="H12" s="42"/>
    </row>
    <row r="13" spans="2:11" ht="14.5" customHeight="1" x14ac:dyDescent="0.35">
      <c r="B13" s="42"/>
      <c r="C13" s="237" t="s">
        <v>248</v>
      </c>
      <c r="D13" s="225"/>
      <c r="E13" s="225"/>
      <c r="F13" s="238"/>
      <c r="G13" s="42"/>
      <c r="H13" s="42"/>
    </row>
    <row r="14" spans="2:11" ht="14.5" customHeight="1" x14ac:dyDescent="0.35">
      <c r="B14" s="42"/>
      <c r="C14" s="237" t="s">
        <v>241</v>
      </c>
      <c r="D14" s="225"/>
      <c r="E14" s="225"/>
      <c r="F14" s="238"/>
      <c r="G14" s="42"/>
      <c r="H14" s="42"/>
    </row>
    <row r="15" spans="2:11" ht="14.5" customHeight="1" x14ac:dyDescent="0.35">
      <c r="B15" s="42"/>
      <c r="C15" s="237" t="s">
        <v>249</v>
      </c>
      <c r="D15" s="225"/>
      <c r="E15" s="225"/>
      <c r="F15" s="238"/>
      <c r="G15" s="42"/>
      <c r="H15" s="42"/>
    </row>
    <row r="16" spans="2:11" ht="14.5" customHeight="1" x14ac:dyDescent="0.35">
      <c r="B16" s="42"/>
      <c r="C16" s="239" t="s">
        <v>139</v>
      </c>
      <c r="D16" s="240"/>
      <c r="E16" s="240"/>
      <c r="F16" s="241"/>
      <c r="G16" s="42"/>
      <c r="H16" s="42"/>
      <c r="K16" s="34"/>
    </row>
    <row r="17" spans="2:13" ht="14.5" customHeight="1" x14ac:dyDescent="0.35">
      <c r="B17" s="42"/>
      <c r="C17" s="42"/>
      <c r="D17" s="42"/>
      <c r="E17" s="42"/>
      <c r="F17" s="42"/>
      <c r="G17" s="42"/>
      <c r="H17" s="42"/>
    </row>
    <row r="18" spans="2:13" ht="14.5" customHeight="1" x14ac:dyDescent="0.35">
      <c r="B18" s="42"/>
      <c r="C18" s="42"/>
      <c r="D18" s="42"/>
      <c r="E18" s="42"/>
      <c r="F18" s="42"/>
      <c r="G18" s="42"/>
      <c r="H18" s="42"/>
    </row>
    <row r="19" spans="2:13" ht="14.5" customHeight="1" x14ac:dyDescent="0.35">
      <c r="B19" s="42"/>
      <c r="C19" s="77" t="s">
        <v>3</v>
      </c>
      <c r="D19" s="77" t="s">
        <v>4</v>
      </c>
      <c r="E19" s="78" t="s">
        <v>2</v>
      </c>
      <c r="F19" s="42"/>
      <c r="G19" s="45"/>
      <c r="H19" s="46"/>
    </row>
    <row r="20" spans="2:13" ht="14.5" customHeight="1" x14ac:dyDescent="0.35">
      <c r="B20" s="42"/>
      <c r="C20" s="79" t="s">
        <v>112</v>
      </c>
      <c r="D20" s="78" t="s">
        <v>110</v>
      </c>
      <c r="E20" s="80">
        <v>0</v>
      </c>
      <c r="F20" s="42"/>
      <c r="G20" s="42"/>
      <c r="H20" s="42"/>
    </row>
    <row r="21" spans="2:13" ht="14.5" customHeight="1" x14ac:dyDescent="0.35">
      <c r="B21" s="42"/>
      <c r="C21" s="81" t="s">
        <v>113</v>
      </c>
      <c r="D21" s="78" t="s">
        <v>110</v>
      </c>
      <c r="E21" s="80">
        <v>0</v>
      </c>
      <c r="F21" s="42"/>
      <c r="G21" s="42"/>
      <c r="H21" s="42"/>
    </row>
    <row r="22" spans="2:13" ht="14.5" customHeight="1" x14ac:dyDescent="0.35">
      <c r="B22" s="45"/>
      <c r="C22" s="78" t="s">
        <v>110</v>
      </c>
      <c r="D22" s="78" t="s">
        <v>110</v>
      </c>
      <c r="E22" s="80">
        <v>0</v>
      </c>
      <c r="F22" s="42"/>
      <c r="G22" s="42"/>
      <c r="H22" s="54"/>
    </row>
    <row r="23" spans="2:13" ht="14.5" customHeight="1" x14ac:dyDescent="0.35">
      <c r="B23" s="42"/>
      <c r="C23" s="78" t="s">
        <v>140</v>
      </c>
      <c r="D23" s="79" t="s">
        <v>112</v>
      </c>
      <c r="E23" s="80">
        <v>0</v>
      </c>
      <c r="F23" s="50" t="s">
        <v>271</v>
      </c>
      <c r="G23" s="42"/>
      <c r="H23" s="54"/>
    </row>
    <row r="24" spans="2:13" ht="14.5" customHeight="1" x14ac:dyDescent="0.35">
      <c r="B24" s="45"/>
      <c r="C24" s="78" t="s">
        <v>140</v>
      </c>
      <c r="D24" s="82" t="s">
        <v>113</v>
      </c>
      <c r="E24" s="80">
        <v>0</v>
      </c>
      <c r="F24" s="50" t="s">
        <v>271</v>
      </c>
      <c r="G24" s="54"/>
      <c r="H24" s="54"/>
    </row>
    <row r="25" spans="2:13" ht="14.5" customHeight="1" x14ac:dyDescent="0.35">
      <c r="B25" s="57"/>
      <c r="C25" s="78" t="s">
        <v>269</v>
      </c>
      <c r="D25" s="78" t="s">
        <v>270</v>
      </c>
      <c r="E25" s="80">
        <v>0</v>
      </c>
      <c r="F25" s="83"/>
      <c r="G25" s="42" t="s">
        <v>114</v>
      </c>
      <c r="H25" s="56"/>
    </row>
    <row r="26" spans="2:13" ht="14.5" customHeight="1" x14ac:dyDescent="0.35">
      <c r="B26" s="45"/>
      <c r="C26" s="78" t="s">
        <v>269</v>
      </c>
      <c r="D26" s="78" t="s">
        <v>270</v>
      </c>
      <c r="E26" s="80">
        <v>0</v>
      </c>
      <c r="F26" s="84"/>
      <c r="G26" s="42" t="s">
        <v>114</v>
      </c>
      <c r="H26" s="42"/>
    </row>
    <row r="27" spans="2:13" ht="14.5" customHeight="1" x14ac:dyDescent="0.35">
      <c r="B27" s="57"/>
      <c r="C27" s="61"/>
      <c r="D27" s="42"/>
      <c r="E27" s="85"/>
      <c r="F27" s="57"/>
      <c r="G27" s="59"/>
      <c r="H27" s="54"/>
    </row>
    <row r="28" spans="2:13" ht="14.5" customHeight="1" x14ac:dyDescent="0.35">
      <c r="B28" s="45"/>
      <c r="C28" s="42"/>
      <c r="D28" s="63" t="s">
        <v>115</v>
      </c>
      <c r="E28" s="86">
        <f>SUM(E20:E26)</f>
        <v>0</v>
      </c>
      <c r="F28" s="42"/>
      <c r="G28" s="42"/>
      <c r="H28" s="42"/>
    </row>
    <row r="29" spans="2:13" ht="14.5" customHeight="1" x14ac:dyDescent="0.35">
      <c r="B29" s="63"/>
      <c r="C29" s="42"/>
      <c r="D29" s="42"/>
      <c r="E29" s="42"/>
      <c r="F29" s="42"/>
      <c r="G29" s="62"/>
      <c r="H29" s="42"/>
    </row>
    <row r="30" spans="2:13" ht="14.5" customHeight="1" x14ac:dyDescent="0.35">
      <c r="B30" s="45"/>
      <c r="C30" s="42" t="s">
        <v>215</v>
      </c>
      <c r="D30" s="42"/>
      <c r="E30" s="42"/>
      <c r="F30" s="42"/>
      <c r="G30" s="61"/>
      <c r="H30" s="42"/>
    </row>
    <row r="31" spans="2:13" ht="14.5" customHeight="1" x14ac:dyDescent="0.35">
      <c r="B31" s="63"/>
      <c r="C31" s="42"/>
      <c r="D31" s="42"/>
      <c r="E31" s="42" t="s">
        <v>216</v>
      </c>
      <c r="F31" s="42"/>
      <c r="G31" s="72" t="str">
        <f>"£ "&amp;Kit_Prices!C9&amp;" +vat each"</f>
        <v>£ 45 +vat each</v>
      </c>
      <c r="H31" s="42"/>
    </row>
    <row r="32" spans="2:13" ht="14.5" customHeight="1" x14ac:dyDescent="0.35">
      <c r="B32" s="45"/>
      <c r="C32" s="42"/>
      <c r="D32" s="42"/>
      <c r="E32" s="42"/>
      <c r="F32" s="42"/>
      <c r="G32" s="87"/>
      <c r="H32" s="42"/>
      <c r="M32" s="11"/>
    </row>
    <row r="33" spans="2:8" ht="14.5" customHeight="1" x14ac:dyDescent="0.35">
      <c r="B33" s="18"/>
      <c r="C33" s="3"/>
      <c r="D33" s="19"/>
      <c r="E33" s="20"/>
      <c r="F33" s="38"/>
      <c r="G33" s="39"/>
      <c r="H33" s="3"/>
    </row>
    <row r="34" spans="2:8" ht="14.5" customHeight="1" x14ac:dyDescent="0.35">
      <c r="B34" s="18"/>
      <c r="C34" s="3"/>
      <c r="D34" s="3"/>
      <c r="E34" s="20"/>
      <c r="F34" s="21"/>
      <c r="G34" s="19"/>
      <c r="H34" s="3"/>
    </row>
    <row r="35" spans="2:8" ht="14.5" customHeight="1" x14ac:dyDescent="0.35">
      <c r="B35" s="18"/>
      <c r="C35" s="3"/>
      <c r="D35" s="19"/>
      <c r="E35" s="20"/>
      <c r="F35" s="21"/>
      <c r="G35" s="19"/>
      <c r="H35" s="3"/>
    </row>
    <row r="36" spans="2:8" ht="14.5" customHeight="1" x14ac:dyDescent="0.35">
      <c r="B36" s="18"/>
      <c r="C36" s="3"/>
      <c r="D36" s="3"/>
      <c r="E36" s="20"/>
      <c r="F36" s="40"/>
      <c r="G36" s="19"/>
      <c r="H36" s="3"/>
    </row>
    <row r="37" spans="2:8" ht="14.5" customHeight="1" x14ac:dyDescent="0.35">
      <c r="C37" s="8"/>
      <c r="E37" s="9"/>
      <c r="F37" s="10"/>
      <c r="G37" s="8"/>
    </row>
    <row r="38" spans="2:8" ht="14.5" customHeight="1" x14ac:dyDescent="0.35">
      <c r="G38" s="8"/>
    </row>
    <row r="39" spans="2:8" ht="14.5" customHeight="1" x14ac:dyDescent="0.35">
      <c r="B39" s="7"/>
      <c r="G39" s="9"/>
    </row>
    <row r="40" spans="2:8" ht="14.5" customHeight="1" x14ac:dyDescent="0.35">
      <c r="B40" s="7"/>
      <c r="G40" s="9"/>
    </row>
    <row r="41" spans="2:8" ht="14.5" customHeight="1" x14ac:dyDescent="0.35">
      <c r="B41" s="7"/>
      <c r="G41" s="8"/>
    </row>
    <row r="42" spans="2:8" ht="14.5" customHeight="1" x14ac:dyDescent="0.35">
      <c r="D42" s="8"/>
      <c r="E42" s="9"/>
      <c r="F42" s="10"/>
      <c r="G42" s="8"/>
    </row>
    <row r="43" spans="2:8" ht="14.5" customHeight="1" x14ac:dyDescent="0.35">
      <c r="D43" s="8"/>
      <c r="E43" s="9"/>
      <c r="F43" s="10"/>
      <c r="G43" s="8"/>
    </row>
    <row r="44" spans="2:8" ht="14.5" customHeight="1" x14ac:dyDescent="0.35">
      <c r="D44" s="8"/>
      <c r="E44" s="9"/>
      <c r="F44" s="14"/>
      <c r="G44" s="15"/>
      <c r="H44" s="16"/>
    </row>
    <row r="45" spans="2:8" ht="14.5" customHeight="1" x14ac:dyDescent="0.35">
      <c r="D45" s="8"/>
      <c r="E45" s="9"/>
      <c r="F45" s="14"/>
      <c r="G45" s="15"/>
      <c r="H45" s="16"/>
    </row>
    <row r="46" spans="2:8" ht="14.5" customHeight="1" x14ac:dyDescent="0.35">
      <c r="B46" s="6"/>
      <c r="D46" s="8"/>
      <c r="E46" s="9"/>
      <c r="F46" s="17"/>
      <c r="G46" s="8"/>
    </row>
    <row r="47" spans="2:8" ht="14.5" customHeight="1" x14ac:dyDescent="0.35">
      <c r="D47" s="8"/>
      <c r="E47" s="9"/>
      <c r="F47" s="10"/>
      <c r="G47" s="8"/>
    </row>
    <row r="48" spans="2:8" ht="14.5" customHeight="1" x14ac:dyDescent="0.35">
      <c r="D48" s="8"/>
      <c r="E48" s="9"/>
      <c r="F48" s="10"/>
      <c r="G48" s="8"/>
    </row>
    <row r="52" spans="2:4" ht="14.5" customHeight="1" x14ac:dyDescent="0.35">
      <c r="B52" s="36"/>
      <c r="D52" s="5"/>
    </row>
  </sheetData>
  <sheetProtection algorithmName="SHA-512" hashValue="syOUicVVABbHAglaSofIGV6kWBpHr+QOByLpVIVrumqI8GgV+fhVcdEcp9ZfIyz3ion2xMcX6UplSrrBB4QHTw==" saltValue="MYLXqNasrFmzeSboxuG8pQ==" spinCount="100000" sheet="1" objects="1" scenarios="1" selectLockedCells="1"/>
  <dataConsolidate/>
  <mergeCells count="9">
    <mergeCell ref="C13:F13"/>
    <mergeCell ref="C14:F14"/>
    <mergeCell ref="C15:F15"/>
    <mergeCell ref="C16:F16"/>
    <mergeCell ref="G9:H9"/>
    <mergeCell ref="C9:F9"/>
    <mergeCell ref="C10:F10"/>
    <mergeCell ref="C11:F11"/>
    <mergeCell ref="C12:F12"/>
  </mergeCells>
  <dataValidations count="2">
    <dataValidation type="list" allowBlank="1" showInputMessage="1" showErrorMessage="1" promptTitle="Quantity" sqref="E26" xr:uid="{3A5F14FE-CBC7-4117-9305-C3B87BD8C9B9}">
      <formula1>"0,1,2,3,4,5,6,7,8,9,10"</formula1>
    </dataValidation>
    <dataValidation type="list" allowBlank="1" showErrorMessage="1" promptTitle="Quantity" prompt="Maximum of 10 items per colour" sqref="E20 E21 E22 E23 E24 E25" xr:uid="{2356C1EC-618B-48FF-8CA3-2CF73717ACE3}">
      <formula1>"0,1,2,3,4,5,6,7,8,9,10"</formula1>
    </dataValidation>
  </dataValidations>
  <pageMargins left="0.25" right="0.25"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8D41E-8F95-450B-847F-0BF5C46F9770}">
  <sheetPr codeName="Sheet6">
    <tabColor theme="7" tint="0.39997558519241921"/>
  </sheetPr>
  <dimension ref="A1:O4"/>
  <sheetViews>
    <sheetView showRowColHeaders="0" zoomScale="75" zoomScaleNormal="75" workbookViewId="0"/>
  </sheetViews>
  <sheetFormatPr defaultRowHeight="14.5" x14ac:dyDescent="0.35"/>
  <cols>
    <col min="1" max="1" width="21.6328125" style="4" customWidth="1"/>
    <col min="2" max="2" width="20" style="1" bestFit="1" customWidth="1"/>
    <col min="3" max="3" width="9.453125" style="1" customWidth="1"/>
    <col min="4" max="4" width="29.54296875" style="1" customWidth="1"/>
    <col min="5" max="5" width="22.453125" style="1" customWidth="1"/>
    <col min="6" max="6" width="26" style="1" customWidth="1"/>
    <col min="7" max="7" width="18.6328125" style="1" customWidth="1"/>
    <col min="8" max="8" width="17.54296875" style="1" customWidth="1"/>
    <col min="9" max="9" width="15.81640625" style="1" customWidth="1"/>
    <col min="10" max="10" width="29.08984375" style="1" customWidth="1"/>
    <col min="11" max="11" width="25.6328125" style="1" customWidth="1"/>
    <col min="12" max="12" width="16.81640625" style="1" customWidth="1"/>
  </cols>
  <sheetData>
    <row r="1" spans="2:15" ht="18.5" x14ac:dyDescent="0.45">
      <c r="B1" t="s">
        <v>88</v>
      </c>
      <c r="C1" t="s">
        <v>89</v>
      </c>
      <c r="D1" t="s">
        <v>90</v>
      </c>
      <c r="E1" t="s">
        <v>91</v>
      </c>
      <c r="F1" t="s">
        <v>92</v>
      </c>
      <c r="G1" t="s">
        <v>93</v>
      </c>
      <c r="H1" t="s">
        <v>94</v>
      </c>
      <c r="I1" t="s">
        <v>95</v>
      </c>
      <c r="J1" t="s">
        <v>96</v>
      </c>
      <c r="K1" t="s">
        <v>97</v>
      </c>
      <c r="L1" t="s">
        <v>98</v>
      </c>
      <c r="O1" s="183" t="s">
        <v>254</v>
      </c>
    </row>
    <row r="2" spans="2:15" x14ac:dyDescent="0.35">
      <c r="B2" s="1" t="s">
        <v>187</v>
      </c>
      <c r="C2" s="1" t="s">
        <v>99</v>
      </c>
      <c r="D2" s="1" t="s">
        <v>100</v>
      </c>
      <c r="E2" s="1" t="s">
        <v>101</v>
      </c>
      <c r="F2" s="1" t="s">
        <v>102</v>
      </c>
      <c r="G2" s="1" t="s">
        <v>103</v>
      </c>
      <c r="H2" s="1" t="s">
        <v>183</v>
      </c>
      <c r="I2" s="1" t="s">
        <v>180</v>
      </c>
      <c r="J2" s="2" t="s">
        <v>188</v>
      </c>
      <c r="K2" s="1" t="s">
        <v>104</v>
      </c>
      <c r="L2" s="1">
        <v>100</v>
      </c>
    </row>
    <row r="3" spans="2:15" x14ac:dyDescent="0.35">
      <c r="B3" s="1" t="s">
        <v>191</v>
      </c>
      <c r="C3" s="1" t="s">
        <v>105</v>
      </c>
      <c r="D3" s="1" t="s">
        <v>184</v>
      </c>
      <c r="E3" s="1" t="s">
        <v>106</v>
      </c>
      <c r="F3" s="1" t="s">
        <v>120</v>
      </c>
      <c r="G3" s="1" t="s">
        <v>103</v>
      </c>
      <c r="H3" s="1" t="s">
        <v>181</v>
      </c>
      <c r="I3" s="1" t="s">
        <v>178</v>
      </c>
      <c r="J3" s="2" t="s">
        <v>189</v>
      </c>
      <c r="K3" s="1" t="s">
        <v>107</v>
      </c>
      <c r="L3" s="1">
        <v>400</v>
      </c>
    </row>
    <row r="4" spans="2:15" x14ac:dyDescent="0.35">
      <c r="B4" s="1" t="s">
        <v>186</v>
      </c>
      <c r="C4" s="1" t="s">
        <v>118</v>
      </c>
      <c r="D4" s="1" t="s">
        <v>185</v>
      </c>
      <c r="E4" s="1" t="s">
        <v>119</v>
      </c>
      <c r="F4" s="1" t="s">
        <v>121</v>
      </c>
      <c r="G4" s="1" t="s">
        <v>103</v>
      </c>
      <c r="H4" s="1" t="s">
        <v>182</v>
      </c>
      <c r="I4" s="1" t="s">
        <v>179</v>
      </c>
      <c r="J4" s="2" t="s">
        <v>190</v>
      </c>
      <c r="K4" s="1" t="s">
        <v>122</v>
      </c>
      <c r="L4" s="1">
        <v>150</v>
      </c>
    </row>
  </sheetData>
  <hyperlinks>
    <hyperlink ref="J4" r:id="rId1" xr:uid="{12696250-0AF4-43F5-B506-5E0F888FC763}"/>
    <hyperlink ref="J2" r:id="rId2" xr:uid="{A1F4231E-B030-4CC9-92FC-C7C701D42343}"/>
    <hyperlink ref="J3" r:id="rId3" xr:uid="{5A73A694-28F2-468A-9870-49D3D0ADE1D4}"/>
  </hyperlinks>
  <pageMargins left="0.7" right="0.7" top="0.75" bottom="0.75" header="0.3" footer="0.3"/>
  <pageSetup paperSize="9" orientation="portrait" horizontalDpi="200" verticalDpi="200" r:id="rId4"/>
  <drawing r:id="rId5"/>
  <tableParts count="1">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1023-26B8-42ED-9369-616BC8697037}">
  <sheetPr codeName="Sheet7">
    <tabColor theme="7" tint="0.39997558519241921"/>
  </sheetPr>
  <dimension ref="A1:N42"/>
  <sheetViews>
    <sheetView showRowColHeaders="0" zoomScale="75" zoomScaleNormal="75" workbookViewId="0"/>
  </sheetViews>
  <sheetFormatPr defaultColWidth="8.81640625" defaultRowHeight="14.5" x14ac:dyDescent="0.35"/>
  <cols>
    <col min="1" max="1" width="21.6328125" style="23" customWidth="1"/>
    <col min="2" max="2" width="50.36328125" style="1" customWidth="1"/>
    <col min="3" max="3" width="13.90625" style="1" customWidth="1"/>
    <col min="4" max="4" width="19.1796875" style="1" customWidth="1"/>
    <col min="5" max="16384" width="8.81640625" style="1"/>
  </cols>
  <sheetData>
    <row r="1" spans="1:14" ht="18.5" x14ac:dyDescent="0.45">
      <c r="A1" s="4"/>
      <c r="B1" s="1" t="s">
        <v>66</v>
      </c>
      <c r="C1" s="186" t="s">
        <v>39</v>
      </c>
      <c r="D1" s="1" t="s">
        <v>59</v>
      </c>
      <c r="F1" s="183" t="s">
        <v>253</v>
      </c>
      <c r="G1" s="182"/>
      <c r="H1" s="182"/>
      <c r="I1" s="182"/>
      <c r="J1" s="182"/>
      <c r="K1" s="182"/>
      <c r="L1" s="182"/>
      <c r="M1" s="182"/>
      <c r="N1" s="182"/>
    </row>
    <row r="2" spans="1:14" x14ac:dyDescent="0.35">
      <c r="A2" s="4"/>
      <c r="B2" s="1" t="s">
        <v>50</v>
      </c>
      <c r="C2" s="187">
        <v>0</v>
      </c>
      <c r="D2" s="1">
        <v>0</v>
      </c>
    </row>
    <row r="3" spans="1:14" x14ac:dyDescent="0.35">
      <c r="A3" s="4"/>
      <c r="B3" s="1" t="s">
        <v>17</v>
      </c>
      <c r="C3" s="187">
        <v>63.5</v>
      </c>
      <c r="D3" s="1">
        <v>20</v>
      </c>
    </row>
    <row r="4" spans="1:14" x14ac:dyDescent="0.35">
      <c r="A4" s="4"/>
      <c r="B4" s="1" t="s">
        <v>18</v>
      </c>
      <c r="C4" s="187">
        <v>63.5</v>
      </c>
      <c r="D4" s="1">
        <v>20</v>
      </c>
    </row>
    <row r="5" spans="1:14" x14ac:dyDescent="0.35">
      <c r="A5" s="4"/>
      <c r="B5" s="1" t="s">
        <v>259</v>
      </c>
      <c r="C5" s="187">
        <v>57</v>
      </c>
      <c r="D5" s="1">
        <v>20</v>
      </c>
    </row>
    <row r="6" spans="1:14" x14ac:dyDescent="0.35">
      <c r="A6" s="4"/>
      <c r="B6" s="1" t="s">
        <v>19</v>
      </c>
      <c r="C6" s="187">
        <v>67</v>
      </c>
      <c r="D6" s="1">
        <v>20</v>
      </c>
    </row>
    <row r="7" spans="1:14" x14ac:dyDescent="0.35">
      <c r="A7" s="4"/>
      <c r="B7" s="1" t="s">
        <v>20</v>
      </c>
      <c r="C7" s="187">
        <v>67</v>
      </c>
      <c r="D7" s="1">
        <v>20</v>
      </c>
    </row>
    <row r="8" spans="1:14" x14ac:dyDescent="0.35">
      <c r="A8" s="4"/>
      <c r="B8" s="1" t="s">
        <v>258</v>
      </c>
      <c r="C8" s="187">
        <v>67</v>
      </c>
      <c r="D8" s="1">
        <v>20</v>
      </c>
    </row>
    <row r="9" spans="1:14" x14ac:dyDescent="0.35">
      <c r="A9" s="4"/>
      <c r="C9" s="187"/>
    </row>
    <row r="10" spans="1:14" x14ac:dyDescent="0.35">
      <c r="A10" s="4"/>
      <c r="C10" s="187"/>
    </row>
    <row r="11" spans="1:14" x14ac:dyDescent="0.35">
      <c r="A11" s="4"/>
      <c r="C11" s="187"/>
    </row>
    <row r="12" spans="1:14" x14ac:dyDescent="0.35">
      <c r="A12" s="4"/>
    </row>
    <row r="13" spans="1:14" x14ac:dyDescent="0.35">
      <c r="A13" s="4"/>
    </row>
    <row r="14" spans="1:14" x14ac:dyDescent="0.35">
      <c r="A14" s="4"/>
    </row>
    <row r="15" spans="1:14" x14ac:dyDescent="0.35">
      <c r="A15" s="4"/>
    </row>
    <row r="16" spans="1:14"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4"/>
    </row>
    <row r="29" spans="1:1" x14ac:dyDescent="0.35">
      <c r="A29" s="4"/>
    </row>
    <row r="30" spans="1:1" x14ac:dyDescent="0.35">
      <c r="A30" s="4"/>
    </row>
    <row r="31" spans="1:1" x14ac:dyDescent="0.35">
      <c r="A31" s="4"/>
    </row>
    <row r="32" spans="1:1" x14ac:dyDescent="0.35">
      <c r="A32" s="4"/>
    </row>
    <row r="33" spans="1:1" x14ac:dyDescent="0.35">
      <c r="A33" s="4"/>
    </row>
    <row r="34" spans="1:1" x14ac:dyDescent="0.35">
      <c r="A34" s="4"/>
    </row>
    <row r="35" spans="1:1" x14ac:dyDescent="0.35">
      <c r="A35" s="4"/>
    </row>
    <row r="36" spans="1:1" x14ac:dyDescent="0.35">
      <c r="A36" s="4"/>
    </row>
    <row r="37" spans="1:1" x14ac:dyDescent="0.35">
      <c r="A37" s="4"/>
    </row>
    <row r="38" spans="1:1" x14ac:dyDescent="0.35">
      <c r="A38" s="4"/>
    </row>
    <row r="39" spans="1:1" x14ac:dyDescent="0.35">
      <c r="A39" s="4"/>
    </row>
    <row r="40" spans="1:1" x14ac:dyDescent="0.35">
      <c r="A40" s="4"/>
    </row>
    <row r="41" spans="1:1" x14ac:dyDescent="0.35">
      <c r="A41" s="4"/>
    </row>
    <row r="42" spans="1:1" x14ac:dyDescent="0.35">
      <c r="A42" s="4"/>
    </row>
  </sheetData>
  <sheetProtection selectLockedCells="1"/>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B2D65-A2DC-428B-A9DA-F08059F48002}">
  <sheetPr codeName="Sheet8">
    <tabColor theme="7" tint="0.39997558519241921"/>
    <pageSetUpPr autoPageBreaks="0"/>
  </sheetPr>
  <dimension ref="A1:F9"/>
  <sheetViews>
    <sheetView showRowColHeaders="0" zoomScale="75" zoomScaleNormal="75" workbookViewId="0"/>
  </sheetViews>
  <sheetFormatPr defaultRowHeight="14.5" x14ac:dyDescent="0.35"/>
  <cols>
    <col min="1" max="1" width="21.6328125" style="4" customWidth="1"/>
    <col min="2" max="2" width="40.6328125" style="1" customWidth="1"/>
    <col min="3" max="3" width="14.08984375" style="1" customWidth="1"/>
  </cols>
  <sheetData>
    <row r="1" spans="2:6" ht="18.5" x14ac:dyDescent="0.45">
      <c r="B1" t="s">
        <v>53</v>
      </c>
      <c r="C1" t="s">
        <v>54</v>
      </c>
      <c r="F1" s="183" t="s">
        <v>255</v>
      </c>
    </row>
    <row r="2" spans="2:6" x14ac:dyDescent="0.35">
      <c r="B2" s="1" t="s">
        <v>51</v>
      </c>
      <c r="C2" s="1">
        <v>0</v>
      </c>
    </row>
    <row r="3" spans="2:6" x14ac:dyDescent="0.35">
      <c r="B3" s="1" t="s">
        <v>52</v>
      </c>
      <c r="C3" s="1">
        <v>0</v>
      </c>
    </row>
    <row r="4" spans="2:6" x14ac:dyDescent="0.35">
      <c r="B4" s="1" t="s">
        <v>60</v>
      </c>
      <c r="C4" s="1">
        <v>10</v>
      </c>
    </row>
    <row r="5" spans="2:6" x14ac:dyDescent="0.35">
      <c r="B5" s="1" t="s">
        <v>61</v>
      </c>
      <c r="C5" s="1">
        <v>10</v>
      </c>
    </row>
    <row r="6" spans="2:6" x14ac:dyDescent="0.35">
      <c r="B6" s="1" t="s">
        <v>62</v>
      </c>
      <c r="C6" s="1">
        <v>10</v>
      </c>
    </row>
    <row r="7" spans="2:6" x14ac:dyDescent="0.35">
      <c r="B7" s="1" t="s">
        <v>63</v>
      </c>
      <c r="C7" s="1">
        <v>10</v>
      </c>
    </row>
    <row r="8" spans="2:6" x14ac:dyDescent="0.35">
      <c r="B8" s="1" t="s">
        <v>223</v>
      </c>
      <c r="C8" s="1">
        <v>10</v>
      </c>
    </row>
    <row r="9" spans="2:6" x14ac:dyDescent="0.35">
      <c r="B9" s="1" t="s">
        <v>145</v>
      </c>
      <c r="C9" s="1">
        <v>10</v>
      </c>
    </row>
  </sheetData>
  <sheetProtection selectLockedCells="1"/>
  <pageMargins left="0.7" right="0.7" top="0.75" bottom="0.75" header="0.3" footer="0.3"/>
  <pageSetup paperSize="9" orientation="portrait" verticalDpi="0"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B525-807C-443D-B597-D4A3E12273B8}">
  <sheetPr codeName="Sheet10">
    <tabColor theme="7" tint="0.39997558519241921"/>
    <pageSetUpPr autoPageBreaks="0"/>
  </sheetPr>
  <dimension ref="A1:C13"/>
  <sheetViews>
    <sheetView showRowColHeaders="0" workbookViewId="0">
      <selection activeCell="A9" sqref="A9"/>
    </sheetView>
  </sheetViews>
  <sheetFormatPr defaultRowHeight="14.5" x14ac:dyDescent="0.35"/>
  <cols>
    <col min="1" max="1" width="6.54296875" bestFit="1" customWidth="1"/>
    <col min="2" max="2" width="11.1796875" bestFit="1" customWidth="1"/>
    <col min="3" max="3" width="3.81640625" bestFit="1" customWidth="1"/>
  </cols>
  <sheetData>
    <row r="1" spans="1:3" x14ac:dyDescent="0.35">
      <c r="A1" t="s">
        <v>117</v>
      </c>
      <c r="B1" t="s">
        <v>149</v>
      </c>
      <c r="C1">
        <v>109</v>
      </c>
    </row>
    <row r="2" spans="1:3" x14ac:dyDescent="0.35">
      <c r="A2" t="s">
        <v>150</v>
      </c>
      <c r="B2" t="s">
        <v>151</v>
      </c>
      <c r="C2">
        <v>295</v>
      </c>
    </row>
    <row r="3" spans="1:3" x14ac:dyDescent="0.35">
      <c r="A3" t="s">
        <v>152</v>
      </c>
      <c r="B3" t="s">
        <v>153</v>
      </c>
      <c r="C3">
        <v>265</v>
      </c>
    </row>
    <row r="4" spans="1:3" x14ac:dyDescent="0.35">
      <c r="A4" t="s">
        <v>154</v>
      </c>
      <c r="B4" t="s">
        <v>155</v>
      </c>
      <c r="C4">
        <v>199</v>
      </c>
    </row>
    <row r="5" spans="1:3" x14ac:dyDescent="0.35">
      <c r="A5" t="s">
        <v>156</v>
      </c>
      <c r="B5" t="s">
        <v>151</v>
      </c>
      <c r="C5">
        <v>340</v>
      </c>
    </row>
    <row r="6" spans="1:3" x14ac:dyDescent="0.35">
      <c r="A6" t="s">
        <v>157</v>
      </c>
      <c r="B6" t="s">
        <v>153</v>
      </c>
      <c r="C6">
        <v>310</v>
      </c>
    </row>
    <row r="7" spans="1:3" x14ac:dyDescent="0.35">
      <c r="A7" t="s">
        <v>158</v>
      </c>
      <c r="B7" t="s">
        <v>155</v>
      </c>
      <c r="C7">
        <v>244</v>
      </c>
    </row>
    <row r="8" spans="1:3" x14ac:dyDescent="0.35">
      <c r="A8" t="s">
        <v>200</v>
      </c>
      <c r="B8" t="s">
        <v>201</v>
      </c>
      <c r="C8">
        <v>795</v>
      </c>
    </row>
    <row r="9" spans="1:3" x14ac:dyDescent="0.35">
      <c r="A9" t="s">
        <v>214</v>
      </c>
      <c r="B9" t="s">
        <v>202</v>
      </c>
      <c r="C9">
        <v>45</v>
      </c>
    </row>
    <row r="10" spans="1:3" x14ac:dyDescent="0.35">
      <c r="A10" t="s">
        <v>176</v>
      </c>
      <c r="B10" t="s">
        <v>203</v>
      </c>
      <c r="C10">
        <v>695</v>
      </c>
    </row>
    <row r="11" spans="1:3" x14ac:dyDescent="0.35">
      <c r="A11" t="s">
        <v>204</v>
      </c>
      <c r="B11" t="s">
        <v>205</v>
      </c>
      <c r="C11">
        <v>755</v>
      </c>
    </row>
    <row r="12" spans="1:3" x14ac:dyDescent="0.35">
      <c r="A12" t="s">
        <v>206</v>
      </c>
      <c r="B12" t="s">
        <v>207</v>
      </c>
      <c r="C12">
        <v>450</v>
      </c>
    </row>
    <row r="13" spans="1:3" x14ac:dyDescent="0.35">
      <c r="A13" t="s">
        <v>210</v>
      </c>
      <c r="B13" t="s">
        <v>211</v>
      </c>
      <c r="C13">
        <v>85</v>
      </c>
    </row>
  </sheetData>
  <pageMargins left="0.7" right="0.7" top="0.75" bottom="0.75" header="0.3" footer="0.3"/>
  <pageSetup paperSize="9" orientation="portrait" verticalDpi="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FEF5-E125-4E4A-8A53-E293604ED16D}">
  <sheetPr codeName="Sheet11">
    <tabColor theme="9" tint="0.39997558519241921"/>
  </sheetPr>
  <dimension ref="A1:C14"/>
  <sheetViews>
    <sheetView workbookViewId="0">
      <selection activeCell="I19" sqref="I19"/>
    </sheetView>
  </sheetViews>
  <sheetFormatPr defaultRowHeight="14.5" x14ac:dyDescent="0.35"/>
  <cols>
    <col min="1" max="1" width="10.7265625" bestFit="1" customWidth="1"/>
    <col min="2" max="2" width="11.1796875" bestFit="1" customWidth="1"/>
    <col min="3" max="3" width="10.7265625" bestFit="1" customWidth="1"/>
    <col min="11" max="13" width="10.81640625" bestFit="1" customWidth="1"/>
  </cols>
  <sheetData>
    <row r="1" spans="1:3" x14ac:dyDescent="0.35">
      <c r="A1" t="s">
        <v>146</v>
      </c>
      <c r="B1" t="s">
        <v>147</v>
      </c>
      <c r="C1" t="s">
        <v>148</v>
      </c>
    </row>
    <row r="2" spans="1:3" x14ac:dyDescent="0.35">
      <c r="A2" t="s">
        <v>117</v>
      </c>
      <c r="B2" t="s">
        <v>149</v>
      </c>
      <c r="C2">
        <v>109</v>
      </c>
    </row>
    <row r="3" spans="1:3" x14ac:dyDescent="0.35">
      <c r="A3" t="s">
        <v>150</v>
      </c>
      <c r="B3" t="s">
        <v>151</v>
      </c>
      <c r="C3">
        <v>295</v>
      </c>
    </row>
    <row r="4" spans="1:3" x14ac:dyDescent="0.35">
      <c r="A4" t="s">
        <v>152</v>
      </c>
      <c r="B4" t="s">
        <v>153</v>
      </c>
      <c r="C4">
        <v>265</v>
      </c>
    </row>
    <row r="5" spans="1:3" x14ac:dyDescent="0.35">
      <c r="A5" t="s">
        <v>154</v>
      </c>
      <c r="B5" t="s">
        <v>155</v>
      </c>
      <c r="C5">
        <v>199</v>
      </c>
    </row>
    <row r="6" spans="1:3" x14ac:dyDescent="0.35">
      <c r="A6" t="s">
        <v>156</v>
      </c>
      <c r="B6" t="s">
        <v>151</v>
      </c>
      <c r="C6">
        <v>340</v>
      </c>
    </row>
    <row r="7" spans="1:3" x14ac:dyDescent="0.35">
      <c r="A7" t="s">
        <v>157</v>
      </c>
      <c r="B7" t="s">
        <v>153</v>
      </c>
      <c r="C7">
        <v>310</v>
      </c>
    </row>
    <row r="8" spans="1:3" x14ac:dyDescent="0.35">
      <c r="A8" t="s">
        <v>158</v>
      </c>
      <c r="B8" t="s">
        <v>155</v>
      </c>
      <c r="C8">
        <v>244</v>
      </c>
    </row>
    <row r="9" spans="1:3" x14ac:dyDescent="0.35">
      <c r="A9" t="s">
        <v>200</v>
      </c>
      <c r="B9" t="s">
        <v>201</v>
      </c>
      <c r="C9">
        <v>795</v>
      </c>
    </row>
    <row r="10" spans="1:3" x14ac:dyDescent="0.35">
      <c r="A10" t="s">
        <v>214</v>
      </c>
      <c r="B10" t="s">
        <v>202</v>
      </c>
      <c r="C10">
        <v>45</v>
      </c>
    </row>
    <row r="11" spans="1:3" x14ac:dyDescent="0.35">
      <c r="A11" t="s">
        <v>176</v>
      </c>
      <c r="B11" t="s">
        <v>203</v>
      </c>
      <c r="C11">
        <v>695</v>
      </c>
    </row>
    <row r="12" spans="1:3" x14ac:dyDescent="0.35">
      <c r="A12" t="s">
        <v>204</v>
      </c>
      <c r="B12" t="s">
        <v>205</v>
      </c>
      <c r="C12">
        <v>755</v>
      </c>
    </row>
    <row r="13" spans="1:3" x14ac:dyDescent="0.35">
      <c r="A13" t="s">
        <v>206</v>
      </c>
      <c r="B13" t="s">
        <v>207</v>
      </c>
      <c r="C13">
        <v>450</v>
      </c>
    </row>
    <row r="14" spans="1:3" x14ac:dyDescent="0.35">
      <c r="A14" t="s">
        <v>210</v>
      </c>
      <c r="B14" t="s">
        <v>211</v>
      </c>
      <c r="C14">
        <v>85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7E581B9-91AF-44DC-92F3-8881DD3A433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Input</vt:lpstr>
      <vt:lpstr>Fabrcation</vt:lpstr>
      <vt:lpstr>Confirmation</vt:lpstr>
      <vt:lpstr>Quote</vt:lpstr>
      <vt:lpstr>Glass_Order</vt:lpstr>
      <vt:lpstr>Vent_Order</vt:lpstr>
      <vt:lpstr>Kit_Order</vt:lpstr>
      <vt:lpstr>Customers</vt:lpstr>
      <vt:lpstr>Glass</vt:lpstr>
      <vt:lpstr>Delivery</vt:lpstr>
      <vt:lpstr>Kit_Prices</vt:lpstr>
      <vt:lpstr>Version</vt:lpstr>
      <vt:lpstr>Delvery_Method</vt:lpstr>
      <vt:lpstr>Glass_Styles</vt:lpstr>
      <vt:lpstr>Name</vt:lpstr>
      <vt:lpstr>Confirmation!Print_Area</vt:lpstr>
      <vt:lpstr>Fabrcation!Print_Area</vt:lpstr>
      <vt:lpstr>Glass_Order!Print_Area</vt:lpstr>
      <vt:lpstr>Input!Print_Area</vt:lpstr>
      <vt:lpstr>Kit_Order!Print_Area</vt:lpstr>
      <vt:lpstr>Quote!Print_Area</vt:lpstr>
      <vt:lpstr>Vent_Order!Print_Area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info@planetroofing.co.uk</dc:creator>
  <cp:lastModifiedBy>info@planetroofing.co.uk</cp:lastModifiedBy>
  <cp:lastPrinted>2026-03-27T07:06:58Z</cp:lastPrinted>
  <dcterms:created xsi:type="dcterms:W3CDTF">2025-09-02T17:36:04Z</dcterms:created>
  <dcterms:modified xsi:type="dcterms:W3CDTF">2026-03-31T12:53:55Z</dcterms:modified>
</cp:coreProperties>
</file>